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 codeName="{4D1C537B-E38A-612A-F078-A93A15B4B7F4}"/>
  <workbookPr filterPrivacy="1" codeName="ThisWorkbook" defaultThemeVersion="124226"/>
  <xr:revisionPtr revIDLastSave="0" documentId="13_ncr:1_{5022BA5D-41AC-448E-8C11-5A28556447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ndermenu's" sheetId="2" r:id="rId1"/>
    <sheet name="matrixen" sheetId="1" state="hidden" r:id="rId2"/>
    <sheet name="Algemene verkoopsvoorwaarden" sheetId="3" r:id="rId3"/>
    <sheet name="Reservatievoorstel" sheetId="4" r:id="rId4"/>
  </sheets>
  <definedNames>
    <definedName name="_xlnm.Print_Area" localSheetId="2">'Algemene verkoopsvoorwaarden'!$A$1:$O$63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4" l="1"/>
  <c r="B3" i="2"/>
  <c r="C1" i="4"/>
  <c r="D33" i="2" l="1"/>
  <c r="D36" i="2" s="1"/>
  <c r="D28" i="2"/>
  <c r="D34" i="2" l="1"/>
  <c r="F34" i="2" s="1"/>
  <c r="D35" i="2"/>
  <c r="F35" i="2" s="1"/>
  <c r="F36" i="2"/>
  <c r="C6" i="4"/>
  <c r="L17" i="4"/>
  <c r="L16" i="4"/>
  <c r="L15" i="4"/>
  <c r="L14" i="4"/>
  <c r="D30" i="2" l="1"/>
  <c r="F30" i="2" s="1"/>
  <c r="Q2" i="4" l="1"/>
  <c r="P2" i="4" s="1"/>
  <c r="D29" i="2"/>
  <c r="F29" i="2" s="1"/>
  <c r="D31" i="2"/>
  <c r="F31" i="2" s="1"/>
  <c r="AA11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34" i="2"/>
  <c r="AA37" i="2"/>
  <c r="AA38" i="2"/>
  <c r="AA39" i="2"/>
  <c r="AA40" i="2"/>
  <c r="AA41" i="2"/>
  <c r="AA42" i="2"/>
  <c r="AA43" i="2"/>
  <c r="I48" i="4"/>
  <c r="A21" i="4"/>
  <c r="A23" i="4"/>
  <c r="A25" i="4"/>
  <c r="A26" i="4"/>
  <c r="A28" i="4"/>
  <c r="A32" i="4"/>
  <c r="A19" i="4"/>
  <c r="H9" i="4"/>
  <c r="H8" i="4"/>
  <c r="E12" i="4"/>
  <c r="L8" i="4" s="1"/>
  <c r="M8" i="4" s="1"/>
  <c r="D12" i="4"/>
  <c r="K8" i="4" s="1"/>
  <c r="D11" i="4"/>
  <c r="K7" i="4" s="1"/>
  <c r="D10" i="4"/>
  <c r="K6" i="4" s="1"/>
  <c r="C7" i="4"/>
  <c r="I43" i="4" s="1"/>
  <c r="C3" i="4"/>
  <c r="C4" i="4"/>
  <c r="C5" i="4"/>
  <c r="C2" i="4"/>
  <c r="J44" i="3"/>
  <c r="AA31" i="2"/>
  <c r="AA32" i="2"/>
  <c r="AA33" i="2"/>
  <c r="AA27" i="2"/>
  <c r="AA28" i="2"/>
  <c r="AA29" i="2"/>
  <c r="AA30" i="2"/>
  <c r="AA24" i="2"/>
  <c r="AA25" i="2"/>
  <c r="AA26" i="2"/>
  <c r="AA21" i="2"/>
  <c r="AA22" i="2"/>
  <c r="AA23" i="2"/>
  <c r="AA20" i="2"/>
  <c r="D21" i="2"/>
  <c r="D19" i="2"/>
  <c r="D7" i="2" l="1"/>
  <c r="H7" i="2" s="1"/>
  <c r="D6" i="2"/>
  <c r="K15" i="4"/>
  <c r="K14" i="4"/>
  <c r="K16" i="4"/>
  <c r="K17" i="4"/>
  <c r="P6" i="4"/>
  <c r="P4" i="4"/>
  <c r="P7" i="4"/>
  <c r="N8" i="4"/>
  <c r="Q8" i="4" s="1"/>
  <c r="C8" i="4"/>
  <c r="B45" i="3"/>
  <c r="M51" i="3"/>
  <c r="G57" i="3" s="1"/>
  <c r="E11" i="4" l="1"/>
  <c r="L7" i="4" s="1"/>
  <c r="M7" i="4" s="1"/>
  <c r="J7" i="2"/>
  <c r="E10" i="4" s="1"/>
  <c r="N7" i="4" l="1"/>
  <c r="L6" i="4"/>
  <c r="M6" i="4" s="1"/>
  <c r="N6" i="4" l="1"/>
  <c r="Q6" i="4" s="1"/>
  <c r="N15" i="4" s="1"/>
  <c r="P15" i="4" s="1"/>
  <c r="H11" i="4"/>
  <c r="J28" i="2" s="1"/>
  <c r="Q7" i="4"/>
  <c r="N17" i="4" s="1"/>
  <c r="P17" i="4" s="1"/>
  <c r="N16" i="4"/>
  <c r="P16" i="4" s="1"/>
  <c r="N14" i="4" l="1"/>
  <c r="P14" i="4" s="1"/>
</calcChain>
</file>

<file path=xl/sharedStrings.xml><?xml version="1.0" encoding="utf-8"?>
<sst xmlns="http://schemas.openxmlformats.org/spreadsheetml/2006/main" count="199" uniqueCount="170">
  <si>
    <t xml:space="preserve">Kinderen tot 12 jaar eten aan een verminderde prijs. Zij eten bij voorkeur de menu van </t>
  </si>
  <si>
    <t>de ouders mee.</t>
  </si>
  <si>
    <t>0 t.e.m. 2 jaar : gratis</t>
  </si>
  <si>
    <t>3 t.e.m. 5 jaar : 1/3 van de prijs</t>
  </si>
  <si>
    <t>6 t.e.m. 11 jaar : 1/2 van de prijs</t>
  </si>
  <si>
    <t>Op de drie gerechten hieronder wordt echter geen extra kinderkorting meer toegekend!</t>
  </si>
  <si>
    <t>De aardappelbereiding is bij voorkeur dezelfde van de volwassenen.</t>
  </si>
  <si>
    <t>Hamburger</t>
  </si>
  <si>
    <t>Balletjes in tomatensaus (ambachtelijk)</t>
  </si>
  <si>
    <t>Cornet</t>
  </si>
  <si>
    <t>U kunt ook een kindermenu nemen:</t>
  </si>
  <si>
    <t>***</t>
  </si>
  <si>
    <t xml:space="preserve">3 t.e.m. 5 jaar : € </t>
  </si>
  <si>
    <t xml:space="preserve">6 t.e.m. 11 jaar : € </t>
  </si>
  <si>
    <t>Deze info is van: Feestzaal Katelijnenhof, Heirweg 172, 8800 Roeselare. Contacteer de zaakvoerder: 0475/618058 - info@katelijnenhof.be - web: www.katelijnenhof.be met foto's en volledige prijslijst.</t>
  </si>
  <si>
    <t>kinderen</t>
  </si>
  <si>
    <t xml:space="preserve"> 0 t.e.m. 2 j. 11 maand</t>
  </si>
  <si>
    <t>3 j. t.e.m. 5 j. 11 maand</t>
  </si>
  <si>
    <t>6 j, t.e.m. 11 jr. 11 maand</t>
  </si>
  <si>
    <t>0,00</t>
  </si>
  <si>
    <t>prijs pp</t>
  </si>
  <si>
    <r>
      <t xml:space="preserve">(klik </t>
    </r>
    <r>
      <rPr>
        <sz val="11"/>
        <color theme="1"/>
        <rFont val="Calibri"/>
        <family val="2"/>
        <scheme val="minor"/>
      </rPr>
      <t>op de gele balk, vervolgens op het pijltje rechts en scroll ev. naar beneden)</t>
    </r>
  </si>
  <si>
    <r>
      <t xml:space="preserve">MAAK STEEDS UW KEUZE in de </t>
    </r>
    <r>
      <rPr>
        <b/>
        <sz val="20"/>
        <rFont val="Calibri"/>
        <family val="2"/>
      </rPr>
      <t>gele</t>
    </r>
    <r>
      <rPr>
        <b/>
        <sz val="20"/>
        <color indexed="8"/>
        <rFont val="Calibri"/>
        <family val="2"/>
      </rPr>
      <t xml:space="preserve"> vakken: </t>
    </r>
    <r>
      <rPr>
        <b/>
        <sz val="12"/>
        <color indexed="8"/>
        <rFont val="Calibri"/>
        <family val="2"/>
      </rPr>
      <t>(scroll naar beneden om meer gegevens in te vullen) Hierboven kunt u uw prijs volgen.</t>
    </r>
  </si>
  <si>
    <t>Algemene verkoopsvoorwaarden:</t>
  </si>
  <si>
    <t>1) Onze facturen zijn contant te betalen bij levering van de goederen. Bijgevolg zal in geval van laattijdige betaling</t>
  </si>
  <si>
    <t xml:space="preserve">van rechtswege en zonder voorafgaande ingebrekestelling een intrest aangerekend worden van 12% per jaar op de </t>
  </si>
  <si>
    <t xml:space="preserve">bedragen, verschuldigd acht dagen na de vervaldag van de facturen. Tevens zal bij gebrek aan betaling na </t>
  </si>
  <si>
    <t>aanmaning bij gewone brief, het verschuldigde bedrag van rechtswege verhoogd worden met een forfaitaire</t>
  </si>
  <si>
    <t xml:space="preserve">vergoeding van 12 % met een minimum van € 50  voor bijkomende administratieve kosten, debiteurenbewaking </t>
  </si>
  <si>
    <t xml:space="preserve">en commerciële stoornissen. Wij behouden ons het recht voor op elk moment de leveringen te staken. Elke </t>
  </si>
  <si>
    <t xml:space="preserve">klacht over de kwaliteit van de geleverde goederen moet uiterlijk 24 uur na de levering worden overgemaakt. </t>
  </si>
  <si>
    <t xml:space="preserve">Klachten in verband met facturatie kunnen slechts in aanmerking worden genomen zo zij binnen de acht </t>
  </si>
  <si>
    <t xml:space="preserve">dagen na ontvangst van de goederen bij aangetekende brief worden meegedeeld. In geval van betwisting zijn </t>
  </si>
  <si>
    <t xml:space="preserve">uitsluitend de rechtbanken van Kortrijk bevoegd. De leveringen  geschieden op risico van de bestemmeling. Er </t>
  </si>
  <si>
    <t xml:space="preserve">wordt uitdrukkelijk overeengekomen dat de klant door het plaatsen van een bestelling onze algemene </t>
  </si>
  <si>
    <t xml:space="preserve">verkoopsvoorwaarden erkent. Elke wijziging hieraan moet voorafgaandelijk in een schriftelijk akkoord worden </t>
  </si>
  <si>
    <t>vastgelegd.</t>
  </si>
  <si>
    <t xml:space="preserve">2) Annulatie dient schriftelijk en gedateerd te geschieden. </t>
  </si>
  <si>
    <t>In geval van annulatie minder dan 60 dagen voor de activiteit blijft het voorschot eigendom van het Katelijnenhof.</t>
  </si>
  <si>
    <t>Voor annulatie minder dan 10 dagen voor de activiteit is de klant in alle gevallen verplicht 35 % van de reservatie-</t>
  </si>
  <si>
    <t>waarde van de gehele manifestatie te vergoeden.</t>
  </si>
  <si>
    <t xml:space="preserve">Bij annulatie minder dan 5 dagen voor  de activiteit is de klant in alle gevallen verplicht de reservatie waarde van de </t>
  </si>
  <si>
    <t>gehele manifestatie te vergoeden.</t>
  </si>
  <si>
    <t xml:space="preserve">3) Iedere levering van dranken, voedingswaren of diensten in de  zalen is uitsluitend voorbehouden aan het </t>
  </si>
  <si>
    <t>Katelijnenhof, tenzij er een andere schriftelijke overeenkomst is.</t>
  </si>
  <si>
    <t xml:space="preserve">4) De klant is eraan gehouden voor iedere dansavond met groot orkest een aanvraag tot toelating in te dienen bij </t>
  </si>
  <si>
    <t>5) Alle door de klant meegebrachte materiaal dient door de klant te worden verzekerd en direct na het beëindigen</t>
  </si>
  <si>
    <t xml:space="preserve">van de manifestatie te worden verwijderd uit de zaal. Het Katelijnenhof behoudt het recht de leverancier te </t>
  </si>
  <si>
    <t xml:space="preserve">aanvaarden en voorschriften te geven om de lokalen ongeschonden te behouden. Het is strikt verboden om </t>
  </si>
  <si>
    <t xml:space="preserve">versieringen aan de muren of plafonds te bevestigen met duimspijkers of kleefband ! Bij beschadigingen van </t>
  </si>
  <si>
    <t>een deel van de muur wordt het geheel als beschadigd beschouwd.</t>
  </si>
  <si>
    <t xml:space="preserve">6) Het gebruik van de zaal is strikt beperkt tot de in deze overeenkomst vastgestelde functie. </t>
  </si>
  <si>
    <t>Iedere wijziging in de voorheen verklaarde bestemming brengt automatisch het recht tot prijsherziening met zich mee.</t>
  </si>
  <si>
    <t>op de gehele factuur. Voor traiteurdienst gelden andere kortingsregels.</t>
  </si>
  <si>
    <t xml:space="preserve">8) Op vrijdag-, zaterdag- en (in geval van een avondfeest) op zondagnacht sluit de zaal, </t>
  </si>
  <si>
    <t xml:space="preserve">overeenkomstig het politiereglement, om 03 uur. </t>
  </si>
  <si>
    <t xml:space="preserve">Indien de klant dit wenst kan een afwijking bekomen worden op dit reglement mits het betalen van € </t>
  </si>
  <si>
    <t xml:space="preserve">(btw incl.) per uur. De klant heeft tijd tot 02u30 om te beslissen of hij van deze afwijking wenst gebruik te </t>
  </si>
  <si>
    <t xml:space="preserve">maken of niet. Indien de klant akkoord gaat deze toeslag  te betalen zal het Katelijnenhof  onmiddellijk een </t>
  </si>
  <si>
    <t>aanvraag doen bij de lokale politie. In het andere geval worden vanaf 02u45 geen dranken meer bediend en</t>
  </si>
  <si>
    <t>sluiten om 03u00 de deuren. Voor de andere dagen gelden andere tarieven.</t>
  </si>
  <si>
    <t xml:space="preserve">Op een zaterdag - en zondagmiddagfeest sluit de zaal om 18u30. Indien u wenst langer te blijven wordt per </t>
  </si>
  <si>
    <t xml:space="preserve">begonnen uur eveneens een toeslag van € </t>
  </si>
  <si>
    <t>(btw incl.) aangerekend.</t>
  </si>
  <si>
    <r>
      <t xml:space="preserve">Een </t>
    </r>
    <r>
      <rPr>
        <b/>
        <sz val="11"/>
        <color indexed="8"/>
        <rFont val="Calibri"/>
        <family val="2"/>
      </rPr>
      <t>kindermenu</t>
    </r>
    <r>
      <rPr>
        <sz val="11"/>
        <color theme="1"/>
        <rFont val="Calibri"/>
        <family val="2"/>
        <scheme val="minor"/>
      </rPr>
      <t xml:space="preserve"> bestaat standaard uit:</t>
    </r>
  </si>
  <si>
    <t>De kinderen nemen dezelfde hapjes als de ouders.</t>
  </si>
  <si>
    <t>De kinderen wensen geen soep</t>
  </si>
  <si>
    <t>Frikandel</t>
  </si>
  <si>
    <t xml:space="preserve">frietjes </t>
  </si>
  <si>
    <t>kroketjes</t>
  </si>
  <si>
    <t>Gebakken kippenbout</t>
  </si>
  <si>
    <t>de ouders mee. Voor prijzen zie een andere module. Maar een kindermenu is ook mogelijk.</t>
  </si>
  <si>
    <t>Aperitief: 1 fruitsapje of 1 frisdrankje met chips</t>
  </si>
  <si>
    <t>Soepje (idem volwassenen of een andere soepje beschikbaar op die dag)</t>
  </si>
  <si>
    <t>Kies hier uw hoofdschotel</t>
  </si>
  <si>
    <t>keuze aardappelbereiding</t>
  </si>
  <si>
    <t>Bij de hoofdschotel is één frisdrankje en indien gewenst appelmoes inbegrepen.</t>
  </si>
  <si>
    <t>Als dessert voorzien wij een cornet</t>
  </si>
  <si>
    <t>minimaal verbruik</t>
  </si>
  <si>
    <t>Wijziging per kind:</t>
  </si>
  <si>
    <t>Om uw selecties te bewaren, gelieve ze op te slaan op uw harde schijf. (opslaan als)</t>
  </si>
  <si>
    <t>Om een aanvraag naar ons te versturen stuur een mail naar info@katelijnenhof met in bijlage dit bestand vanaf uw harde schijf.</t>
  </si>
  <si>
    <t xml:space="preserve">SABAM, Rijselsestraat 51, 8500 Kortrijk, Tel : 056/210738 en alle kosten voortvloeiend uit deze aanvraag te </t>
  </si>
  <si>
    <t xml:space="preserve">dragen.  Voor een gewone disc-jockey betalen wij jaarlijks een vaste bijdrage. Het verbruik (drank en voeding) </t>
  </si>
  <si>
    <t xml:space="preserve">van de DJ is ten laste van de klant. Gelet op de nieuwe geluidsnormen, van kracht op 01/01/2013, moet de </t>
  </si>
  <si>
    <t xml:space="preserve">klant de DJ of elke andere persoon of toestel dat  geluid produceert verplichten zich aan deze normen te houden. </t>
  </si>
  <si>
    <t xml:space="preserve">De toelating voor onze zaal is – maximaal geluidsniveau &gt; 85 dB(A) LAeq,15min en ≤ 95 dB(A) LAeq,15min. </t>
  </si>
  <si>
    <t>klant. Er wordt een professionele houding van elke DJ of geluidstechnicus verwacht.</t>
  </si>
  <si>
    <t xml:space="preserve">7) Het gebruik van de zaal is gratis van zodra het verbruik hoger ligt dan € </t>
  </si>
  <si>
    <t xml:space="preserve">9) De klant is verantwoordelijk voor de goede orde in en rond de feestzaal. Schade veroorzaakt door een der </t>
  </si>
  <si>
    <t xml:space="preserve">aanwezigen kan verhaald worden op deze persoon maar als deze om gelijk welke reden de schade niet kan </t>
  </si>
  <si>
    <t xml:space="preserve">vergoeden (vb: te weinig financiële middelen of de veroorzaker is onbekend) kan deze schade eveneens </t>
  </si>
  <si>
    <t xml:space="preserve">ondeelbaar worden verhaald op de klant , zijnde de persoon die het feest heeft besteld. VB: per gebroken tulpje </t>
  </si>
  <si>
    <t>aan de lusters van de grote zaal wordt 25 euro aangerekend.</t>
  </si>
  <si>
    <t xml:space="preserve">Dit is ruim voldoende. Alle boetes ten gevolge een overschrijding van deze voorwaarde zijn ten laste van de </t>
  </si>
  <si>
    <t>nee</t>
  </si>
  <si>
    <t xml:space="preserve">Gaat u akkoord met de algemene verkoopsvoorwaarden?   </t>
  </si>
  <si>
    <t>U kan ook de kinderen laten mee-eten met de menu van de volwassenen.( zie een andere rekenmodule)</t>
  </si>
  <si>
    <t>Naam Klant:</t>
  </si>
  <si>
    <t>Katelijnenhof</t>
  </si>
  <si>
    <t>Adres:</t>
  </si>
  <si>
    <t>Heirweg 172</t>
  </si>
  <si>
    <t>Stad:</t>
  </si>
  <si>
    <t>8800 Roeselare</t>
  </si>
  <si>
    <t>Tel nr:</t>
  </si>
  <si>
    <t>Gsm 0475/618058</t>
  </si>
  <si>
    <t>Datum activiteit:</t>
  </si>
  <si>
    <t>prijs:</t>
  </si>
  <si>
    <t>aankomst om:</t>
  </si>
  <si>
    <t>aan tafel om:</t>
  </si>
  <si>
    <t>JR 1/2 (6 t.e.m. 11) :</t>
  </si>
  <si>
    <t>JR 1/3 (3 t.e.m. 5) :</t>
  </si>
  <si>
    <t>raming totaal:</t>
  </si>
  <si>
    <t>JR gratis (0 t.e.m. 2) :</t>
  </si>
  <si>
    <t xml:space="preserve">Het juiste aantal EN de gewenste tafelschikking moet ons meegedeeld worden ten laatste op: </t>
  </si>
  <si>
    <t>Wijzigingen na deze datum van aantal en/of tafelschikking hebben prijsherzieningen tot gevolg!</t>
  </si>
  <si>
    <t xml:space="preserve">Dit aantal geldt als minimum voor facturatie. Verdere verkoopsvoorwaarden op een ander werkblad. </t>
  </si>
  <si>
    <t>Vergeet ze niet te lezen.</t>
  </si>
  <si>
    <t>Handtekening der beide partijen voor akkoord:</t>
  </si>
  <si>
    <t>De klant</t>
  </si>
  <si>
    <t>Het Katelijnenhof</t>
  </si>
  <si>
    <t>uur van aankomst:</t>
  </si>
  <si>
    <t>Uw naam:</t>
  </si>
  <si>
    <t>Eventuele datum van het feest:</t>
  </si>
  <si>
    <t>geraamd aantal kinderen  0 t.e.m. 2 j. 11 maand:</t>
  </si>
  <si>
    <t>geraamd aantal kinderen 3 j. t.e.m. 5 j. 11 maand:</t>
  </si>
  <si>
    <t>Totaal aantal kinderen:</t>
  </si>
  <si>
    <t>Gaat u akkoord met de algemene verkoopsvoorwaarden?</t>
  </si>
  <si>
    <t>(Gebaseerd op de door u ingebrachte gegevens)</t>
  </si>
  <si>
    <t>Voeg dit bedrag toe aan het totaal van de ouders in een ander rekenblad.</t>
  </si>
  <si>
    <t>Geschat totaal voor de kinderen:</t>
  </si>
  <si>
    <t>De kinderen nemen geen hapjes</t>
  </si>
  <si>
    <t>ja</t>
  </si>
  <si>
    <t xml:space="preserve">Indien uw feest cash (max € 3000) betaald wordt op de dag zelf dan krijgt u een korting van 2 % </t>
  </si>
  <si>
    <t>De tafelschikking wordt mee geregeld met de schikking van de ouders.</t>
  </si>
  <si>
    <t>geraamd aantal kinderen 6 j. t.e.m. 11 jr. 11 maand:</t>
  </si>
  <si>
    <t>Uitsplitsing per BTW tarief.</t>
  </si>
  <si>
    <t>Menu</t>
  </si>
  <si>
    <t>Totaal aan 21%</t>
  </si>
  <si>
    <t>aantal</t>
  </si>
  <si>
    <t>totaal:</t>
  </si>
  <si>
    <t>deel21%</t>
  </si>
  <si>
    <t>JR 1/2</t>
  </si>
  <si>
    <t>JR 1/3</t>
  </si>
  <si>
    <t>JR gratis</t>
  </si>
  <si>
    <t>De eventuele korting contant is nog niet in bovenstaande splitsing verwerkt.</t>
  </si>
  <si>
    <t>Alle drank na de maaltijd komt op één rekening en wordt door de organisator van het feest betaald</t>
  </si>
  <si>
    <t>één rekening</t>
  </si>
  <si>
    <t>Elke gast die na de maaltijd een drankje bestelt rekent direct af aan de bar</t>
  </si>
  <si>
    <t>direct afrekenen</t>
  </si>
  <si>
    <t xml:space="preserve">Forfait voor drank naar believen (alle bieren en frisdranken van de drankkaart in de zaal) na een maaltijd. pp: </t>
  </si>
  <si>
    <t>x</t>
  </si>
  <si>
    <t>Dep. B</t>
  </si>
  <si>
    <t>Dep. A</t>
  </si>
  <si>
    <t>Input GKS:</t>
  </si>
  <si>
    <t>= prijs vol</t>
  </si>
  <si>
    <t>email:</t>
  </si>
  <si>
    <t>Betaling op de dag zelf (cash of bancontact), u bekomt 2% korting op het totaal</t>
  </si>
  <si>
    <t>Storting op BE 48 4631 1391 2127 min. 7 dagen voor het feest, 2% korting</t>
  </si>
  <si>
    <t>Betaling na het feest. Gelieve 40 % voorschot te storten op BE48 4631 1391 2127. Geen korting.</t>
  </si>
  <si>
    <t>Kies voor drank na de maaltijd dezelfde regeling als de volwassenen.</t>
  </si>
  <si>
    <t>IJstaart ambachtelijk, speciale vorm, smaak naar keuze</t>
  </si>
  <si>
    <t>Basis dessertbuffet met:</t>
  </si>
  <si>
    <t>Uitgebreid dessertbuffet met:</t>
  </si>
  <si>
    <t>Uitgebreid en luxueus dessertbuffet met:</t>
  </si>
  <si>
    <t>Exclusiviteit voor beide zalen:</t>
  </si>
  <si>
    <t>KInderen kunnen ook mee-eten van dessertbuffet of ijslam. Maak in dat geval hieronder je keuze.</t>
  </si>
  <si>
    <t>deel 6%</t>
  </si>
  <si>
    <t>vol</t>
  </si>
  <si>
    <t>Prijzen geldig tot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</si>
</sst>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8" fillId="0" borderId="0" xfId="0" applyFont="1" applyFill="1"/>
    <xf numFmtId="0" fontId="9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0" xfId="0" quotePrefix="1" applyNumberFormat="1" applyBorder="1" applyAlignment="1">
      <alignment horizontal="left"/>
    </xf>
    <xf numFmtId="0" fontId="0" fillId="0" borderId="0" xfId="0" applyAlignment="1">
      <alignment horizontal="right"/>
    </xf>
    <xf numFmtId="0" fontId="8" fillId="2" borderId="0" xfId="0" applyFont="1" applyFill="1"/>
    <xf numFmtId="2" fontId="0" fillId="3" borderId="3" xfId="0" quotePrefix="1" applyNumberFormat="1" applyFill="1" applyBorder="1" applyAlignment="1">
      <alignment horizontal="center"/>
    </xf>
    <xf numFmtId="2" fontId="0" fillId="4" borderId="0" xfId="0" applyNumberFormat="1" applyFill="1" applyAlignment="1">
      <alignment horizontal="right"/>
    </xf>
    <xf numFmtId="0" fontId="5" fillId="0" borderId="0" xfId="0" applyFont="1" applyFill="1"/>
    <xf numFmtId="0" fontId="0" fillId="5" borderId="0" xfId="0" applyFill="1" applyProtection="1">
      <protection locked="0" hidden="1"/>
    </xf>
    <xf numFmtId="0" fontId="13" fillId="0" borderId="0" xfId="0" applyFont="1" applyFill="1"/>
    <xf numFmtId="0" fontId="1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4" fontId="0" fillId="5" borderId="0" xfId="0" applyNumberFormat="1" applyFill="1" applyProtection="1">
      <protection locked="0" hidden="1"/>
    </xf>
    <xf numFmtId="0" fontId="7" fillId="0" borderId="0" xfId="0" applyFont="1" applyFill="1"/>
    <xf numFmtId="0" fontId="0" fillId="0" borderId="0" xfId="0" applyFill="1" applyBorder="1" applyAlignment="1">
      <alignment horizontal="right"/>
    </xf>
    <xf numFmtId="164" fontId="0" fillId="6" borderId="4" xfId="0" applyNumberFormat="1" applyFill="1" applyBorder="1"/>
    <xf numFmtId="0" fontId="15" fillId="0" borderId="0" xfId="0" applyFont="1" applyAlignment="1">
      <alignment horizontal="right" vertical="center"/>
    </xf>
    <xf numFmtId="0" fontId="15" fillId="0" borderId="0" xfId="0" applyFont="1"/>
    <xf numFmtId="2" fontId="15" fillId="0" borderId="0" xfId="0" applyNumberFormat="1" applyFont="1" applyAlignment="1">
      <alignment horizontal="right" vertical="center"/>
    </xf>
    <xf numFmtId="14" fontId="5" fillId="0" borderId="0" xfId="0" applyNumberFormat="1" applyFont="1"/>
    <xf numFmtId="2" fontId="6" fillId="0" borderId="0" xfId="0" applyNumberFormat="1" applyFont="1" applyAlignment="1">
      <alignment horizontal="right"/>
    </xf>
    <xf numFmtId="0" fontId="16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8" borderId="8" xfId="0" applyFont="1" applyFill="1" applyBorder="1" applyAlignment="1">
      <alignment horizontal="center"/>
    </xf>
    <xf numFmtId="2" fontId="0" fillId="0" borderId="8" xfId="0" applyNumberFormat="1" applyFont="1" applyBorder="1"/>
    <xf numFmtId="2" fontId="0" fillId="8" borderId="8" xfId="0" applyNumberFormat="1" applyFont="1" applyFill="1" applyBorder="1" applyAlignment="1">
      <alignment horizontal="center"/>
    </xf>
    <xf numFmtId="14" fontId="0" fillId="0" borderId="0" xfId="0" applyNumberFormat="1" applyFont="1"/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/>
    <xf numFmtId="164" fontId="0" fillId="0" borderId="0" xfId="0" applyNumberFormat="1" applyFont="1"/>
    <xf numFmtId="2" fontId="0" fillId="0" borderId="0" xfId="0" applyNumberFormat="1" applyFont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14" fontId="18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9" fontId="0" fillId="0" borderId="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quotePrefix="1" applyFont="1"/>
    <xf numFmtId="2" fontId="0" fillId="0" borderId="0" xfId="0" applyNumberFormat="1" applyFont="1" applyAlignment="1">
      <alignment horizontal="center"/>
    </xf>
    <xf numFmtId="2" fontId="15" fillId="0" borderId="8" xfId="0" applyNumberFormat="1" applyFont="1" applyBorder="1"/>
    <xf numFmtId="2" fontId="5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14" fontId="5" fillId="0" borderId="0" xfId="0" applyNumberFormat="1" applyFont="1" applyFill="1"/>
    <xf numFmtId="0" fontId="0" fillId="0" borderId="0" xfId="0" applyFont="1" applyAlignment="1">
      <alignment wrapText="1"/>
    </xf>
    <xf numFmtId="0" fontId="17" fillId="0" borderId="0" xfId="0" applyFont="1" applyAlignment="1">
      <alignment horizontal="left" vertical="top" wrapText="1"/>
    </xf>
    <xf numFmtId="0" fontId="0" fillId="7" borderId="1" xfId="0" applyFont="1" applyFill="1" applyBorder="1" applyAlignment="1">
      <alignment horizontal="center" vertical="top" wrapText="1"/>
    </xf>
    <xf numFmtId="0" fontId="0" fillId="7" borderId="3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</cellXfs>
  <cellStyles count="1">
    <cellStyle name="Standaard" xfId="0" builtinId="0"/>
  </cellStyles>
  <dxfs count="4">
    <dxf>
      <fill>
        <patternFill>
          <bgColor rgb="FFFF0000"/>
        </patternFill>
      </fill>
    </dxf>
    <dxf>
      <font>
        <color auto="1"/>
      </font>
      <fill>
        <patternFill>
          <fgColor indexed="64"/>
          <bgColor theme="6" tint="0.599963377788628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</xdr:row>
          <xdr:rowOff>57150</xdr:rowOff>
        </xdr:from>
        <xdr:to>
          <xdr:col>1</xdr:col>
          <xdr:colOff>1685925</xdr:colOff>
          <xdr:row>7</xdr:row>
          <xdr:rowOff>133350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HERBEGIN. Druk op deze knop om alles terug op de startwaarde te zetten.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1866900</xdr:colOff>
          <xdr:row>4</xdr:row>
          <xdr:rowOff>76200</xdr:rowOff>
        </xdr:from>
        <xdr:to>
          <xdr:col>1</xdr:col>
          <xdr:colOff>3819525</xdr:colOff>
          <xdr:row>7</xdr:row>
          <xdr:rowOff>123825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een voorstel af.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1</xdr:row>
          <xdr:rowOff>85725</xdr:rowOff>
        </xdr:from>
        <xdr:to>
          <xdr:col>9</xdr:col>
          <xdr:colOff>190500</xdr:colOff>
          <xdr:row>4</xdr:row>
          <xdr:rowOff>123825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dit voorstel af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</xdr:row>
          <xdr:rowOff>38100</xdr:rowOff>
        </xdr:from>
        <xdr:to>
          <xdr:col>19</xdr:col>
          <xdr:colOff>285750</xdr:colOff>
          <xdr:row>2</xdr:row>
          <xdr:rowOff>114300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247650</xdr:colOff>
          <xdr:row>3</xdr:row>
          <xdr:rowOff>152400</xdr:rowOff>
        </xdr:from>
        <xdr:to>
          <xdr:col>19</xdr:col>
          <xdr:colOff>314325</xdr:colOff>
          <xdr:row>5</xdr:row>
          <xdr:rowOff>19050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5</xdr:row>
          <xdr:rowOff>152400</xdr:rowOff>
        </xdr:from>
        <xdr:to>
          <xdr:col>19</xdr:col>
          <xdr:colOff>304800</xdr:colOff>
          <xdr:row>6</xdr:row>
          <xdr:rowOff>180975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BAH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285750</xdr:colOff>
          <xdr:row>7</xdr:row>
          <xdr:rowOff>95250</xdr:rowOff>
        </xdr:from>
        <xdr:to>
          <xdr:col>19</xdr:col>
          <xdr:colOff>342900</xdr:colOff>
          <xdr:row>8</xdr:row>
          <xdr:rowOff>133350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295275</xdr:colOff>
          <xdr:row>9</xdr:row>
          <xdr:rowOff>76200</xdr:rowOff>
        </xdr:from>
        <xdr:to>
          <xdr:col>19</xdr:col>
          <xdr:colOff>304800</xdr:colOff>
          <xdr:row>10</xdr:row>
          <xdr:rowOff>85725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AQ94"/>
  <sheetViews>
    <sheetView showGridLines="0" showRowColHeaders="0" showZeros="0" tabSelected="1" zoomScaleNormal="100" workbookViewId="0">
      <pane ySplit="10" topLeftCell="A11" activePane="bottomLeft" state="frozen"/>
      <selection pane="bottomLeft" activeCell="B33" sqref="B33"/>
    </sheetView>
  </sheetViews>
  <sheetFormatPr defaultRowHeight="15" x14ac:dyDescent="0.25"/>
  <cols>
    <col min="1" max="1" width="1.5703125" customWidth="1"/>
    <col min="2" max="2" width="97.28515625" customWidth="1"/>
    <col min="3" max="3" width="4" bestFit="1" customWidth="1"/>
    <col min="4" max="4" width="5.7109375" style="12" customWidth="1"/>
    <col min="5" max="5" width="1.5703125" customWidth="1"/>
    <col min="6" max="6" width="22.5703125" customWidth="1"/>
    <col min="7" max="7" width="1.7109375" customWidth="1"/>
    <col min="8" max="8" width="21.7109375" bestFit="1" customWidth="1"/>
    <col min="9" max="9" width="2" customWidth="1"/>
    <col min="10" max="10" width="23.42578125" bestFit="1" customWidth="1"/>
    <col min="27" max="27" width="10.7109375" style="11" bestFit="1" customWidth="1"/>
  </cols>
  <sheetData>
    <row r="1" spans="2:43" ht="15.75" x14ac:dyDescent="0.25">
      <c r="B1" s="2" t="s">
        <v>14</v>
      </c>
    </row>
    <row r="2" spans="2:43" ht="8.25" customHeight="1" x14ac:dyDescent="0.25"/>
    <row r="3" spans="2:43" ht="15.75" x14ac:dyDescent="0.25">
      <c r="B3" s="2" t="str">
        <f>"Rekenmodule kindermenu's. " &amp; matrixen!B1</f>
        <v>Rekenmodule kindermenu's. Prijzen geldig tot 12/2021</v>
      </c>
    </row>
    <row r="4" spans="2:43" ht="5.25" customHeight="1" thickBot="1" x14ac:dyDescent="0.3"/>
    <row r="5" spans="2:43" x14ac:dyDescent="0.25">
      <c r="F5" s="3" t="s">
        <v>15</v>
      </c>
      <c r="G5" s="4"/>
      <c r="H5" s="3" t="s">
        <v>15</v>
      </c>
      <c r="I5" s="4"/>
      <c r="J5" s="3" t="s">
        <v>15</v>
      </c>
    </row>
    <row r="6" spans="2:43" x14ac:dyDescent="0.25">
      <c r="D6" s="34" t="str">
        <f ca="1">IF(TODAY()&gt;AA11,"Deze module is niet meer geldig.","")</f>
        <v/>
      </c>
      <c r="F6" s="5" t="s">
        <v>16</v>
      </c>
      <c r="G6" s="4"/>
      <c r="H6" s="5" t="s">
        <v>17</v>
      </c>
      <c r="I6" s="4"/>
      <c r="J6" s="5" t="s">
        <v>18</v>
      </c>
    </row>
    <row r="7" spans="2:43" ht="18.75" customHeight="1" thickBot="1" x14ac:dyDescent="0.4">
      <c r="B7" s="6" t="s">
        <v>79</v>
      </c>
      <c r="C7" s="7"/>
      <c r="D7" s="18">
        <f>SUM(D10:D27)</f>
        <v>2</v>
      </c>
      <c r="E7" s="8"/>
      <c r="F7" s="17" t="s">
        <v>19</v>
      </c>
      <c r="G7" s="9"/>
      <c r="H7" s="17">
        <f>matrixen!E28+D7+D30+D35</f>
        <v>18</v>
      </c>
      <c r="I7" s="9"/>
      <c r="J7" s="17">
        <f>matrixen!E29+D7+D29+D34</f>
        <v>26</v>
      </c>
    </row>
    <row r="8" spans="2:43" ht="18.75" customHeight="1" x14ac:dyDescent="0.25">
      <c r="B8" s="30"/>
      <c r="C8" s="31"/>
      <c r="D8" s="32"/>
      <c r="E8" s="8"/>
      <c r="F8" s="14" t="s">
        <v>97</v>
      </c>
      <c r="G8" s="9"/>
      <c r="H8" s="13"/>
      <c r="I8" s="9"/>
      <c r="J8" s="13"/>
    </row>
    <row r="9" spans="2:43" ht="6.75" customHeight="1" x14ac:dyDescent="0.25"/>
    <row r="10" spans="2:43" ht="21" customHeight="1" x14ac:dyDescent="0.4">
      <c r="B10" s="10" t="s">
        <v>22</v>
      </c>
    </row>
    <row r="11" spans="2:43" x14ac:dyDescent="0.25">
      <c r="B11" t="s">
        <v>21</v>
      </c>
      <c r="D11" s="12" t="s">
        <v>20</v>
      </c>
      <c r="I11" s="15" t="s">
        <v>123</v>
      </c>
      <c r="J11" s="26"/>
      <c r="AA11" s="33" t="str">
        <f>matrixen!B1</f>
        <v>Prijzen geldig tot 12/2021</v>
      </c>
    </row>
    <row r="12" spans="2:43" ht="8.25" customHeight="1" x14ac:dyDescent="0.25">
      <c r="I12" s="15"/>
      <c r="J12" s="15"/>
    </row>
    <row r="13" spans="2:43" x14ac:dyDescent="0.25">
      <c r="B13" s="1" t="s">
        <v>0</v>
      </c>
      <c r="AA13" s="19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2:43" x14ac:dyDescent="0.25">
      <c r="B14" s="1" t="s">
        <v>71</v>
      </c>
      <c r="I14" s="25" t="s">
        <v>135</v>
      </c>
      <c r="J14" s="20"/>
      <c r="AA14" s="19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2:43" x14ac:dyDescent="0.25">
      <c r="I15" s="25" t="s">
        <v>125</v>
      </c>
      <c r="J15" s="20"/>
      <c r="AA15" s="19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2:43" x14ac:dyDescent="0.25">
      <c r="B16" t="s">
        <v>64</v>
      </c>
      <c r="I16" s="25" t="s">
        <v>124</v>
      </c>
      <c r="J16" s="20"/>
      <c r="Z16" s="19"/>
      <c r="AA16" s="19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2:43" x14ac:dyDescent="0.25">
      <c r="B17" s="16" t="s">
        <v>72</v>
      </c>
      <c r="Z17" s="19"/>
      <c r="AA17" s="19" t="s">
        <v>132</v>
      </c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2:43" x14ac:dyDescent="0.25">
      <c r="I18" s="25" t="s">
        <v>121</v>
      </c>
      <c r="J18" s="20"/>
      <c r="Z18" s="19"/>
      <c r="AA18" s="19" t="s">
        <v>95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2:43" x14ac:dyDescent="0.25">
      <c r="B19" s="20" t="s">
        <v>65</v>
      </c>
      <c r="D19" s="12">
        <f>VLOOKUP(B19,matrixen!B8:H9,7,FALSE)</f>
        <v>2</v>
      </c>
      <c r="I19" s="25" t="s">
        <v>109</v>
      </c>
      <c r="J19" s="20"/>
      <c r="AA19" s="19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2:43" x14ac:dyDescent="0.25">
      <c r="B20" s="11" t="s">
        <v>65</v>
      </c>
      <c r="AA20" s="19" t="str">
        <f>matrixen!B8</f>
        <v>De kinderen nemen geen hapjes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2:43" x14ac:dyDescent="0.25">
      <c r="B21" s="20" t="s">
        <v>73</v>
      </c>
      <c r="D21" s="12">
        <f>VLOOKUP(B21,matrixen!B11:H12,7,FALSE)</f>
        <v>0</v>
      </c>
      <c r="I21" s="25" t="s">
        <v>122</v>
      </c>
      <c r="J21" s="20"/>
      <c r="AA21" s="19" t="str">
        <f>matrixen!B9</f>
        <v>De kinderen nemen dezelfde hapjes als de ouders.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2:43" x14ac:dyDescent="0.25">
      <c r="B22" s="11" t="s">
        <v>73</v>
      </c>
      <c r="I22" s="25" t="s">
        <v>100</v>
      </c>
      <c r="J22" s="20"/>
      <c r="AA22" s="19">
        <f>matrixen!B10</f>
        <v>0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2:43" x14ac:dyDescent="0.25">
      <c r="B23" s="20" t="s">
        <v>70</v>
      </c>
      <c r="I23" s="25" t="s">
        <v>102</v>
      </c>
      <c r="J23" s="20"/>
      <c r="AA23" s="19" t="str">
        <f>matrixen!B11</f>
        <v>Soepje (idem volwassenen of een andere soepje beschikbaar op die dag)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2:43" x14ac:dyDescent="0.25">
      <c r="B24" s="16" t="s">
        <v>76</v>
      </c>
      <c r="I24" s="25" t="s">
        <v>104</v>
      </c>
      <c r="J24" s="20"/>
      <c r="AA24" s="19" t="str">
        <f>matrixen!B12</f>
        <v>De kinderen wensen geen soep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2:43" x14ac:dyDescent="0.25">
      <c r="B25" s="11" t="s">
        <v>74</v>
      </c>
      <c r="I25" s="25" t="s">
        <v>156</v>
      </c>
      <c r="J25" s="20"/>
      <c r="AA25" s="19">
        <f>matrixen!B13</f>
        <v>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2:43" x14ac:dyDescent="0.25">
      <c r="B26" s="20" t="s">
        <v>68</v>
      </c>
      <c r="J26" s="23" t="s">
        <v>96</v>
      </c>
      <c r="K26" s="20" t="s">
        <v>132</v>
      </c>
      <c r="AA26" s="19" t="str">
        <f>matrixen!B14</f>
        <v>Kies hier uw hoofdschotel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2:43" ht="15.75" thickBot="1" x14ac:dyDescent="0.3">
      <c r="B27" s="11" t="s">
        <v>75</v>
      </c>
      <c r="AA27" s="19" t="str">
        <f>matrixen!B15</f>
        <v>Gebakken kippenbout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2:43" ht="15.75" thickBot="1" x14ac:dyDescent="0.3">
      <c r="B28" s="16" t="s">
        <v>77</v>
      </c>
      <c r="D28" s="77">
        <f>VLOOKUP(B30,matrixen!B32:Q35,15,FALSE)</f>
        <v>0</v>
      </c>
      <c r="I28" s="28" t="s">
        <v>130</v>
      </c>
      <c r="J28" s="29">
        <f>Reservatievoorstel!H11</f>
        <v>0</v>
      </c>
      <c r="AA28" s="19" t="str">
        <f>matrixen!B16</f>
        <v>Hamburger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2:43" x14ac:dyDescent="0.25">
      <c r="D29" s="12">
        <f>D28/2</f>
        <v>0</v>
      </c>
      <c r="F29" t="str">
        <f>IF(D29&gt;0,"voor kids &lt; 12 jaar","")</f>
        <v/>
      </c>
      <c r="J29" s="15" t="s">
        <v>128</v>
      </c>
      <c r="AA29" s="19" t="str">
        <f>matrixen!B17</f>
        <v>Balletjes in tomatensaus (ambachtelijk)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2:43" x14ac:dyDescent="0.25">
      <c r="B30" s="20" t="s">
        <v>160</v>
      </c>
      <c r="D30" s="12">
        <f>D28/3</f>
        <v>0</v>
      </c>
      <c r="E30" s="11"/>
      <c r="F30" t="str">
        <f>IF(D30&gt;0,"voor kids &lt; 6 jaar","")</f>
        <v/>
      </c>
      <c r="J30" s="4" t="s">
        <v>129</v>
      </c>
      <c r="AA30" s="19" t="str">
        <f>matrixen!B18</f>
        <v>Frikandel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2:43" x14ac:dyDescent="0.25">
      <c r="B31" s="11" t="s">
        <v>160</v>
      </c>
      <c r="D31" s="12" t="str">
        <f>IF(D28&gt;0,"gratis","")</f>
        <v/>
      </c>
      <c r="F31" t="str">
        <f>IF(D31&lt;&gt;"","voor kids &lt; 3 jaar","")</f>
        <v/>
      </c>
      <c r="AA31" s="19">
        <f>matrixen!B19</f>
        <v>0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2:43" x14ac:dyDescent="0.25">
      <c r="B32" s="16" t="s">
        <v>166</v>
      </c>
      <c r="G32" s="11"/>
      <c r="H32" s="1"/>
      <c r="I32" s="11"/>
      <c r="J32" s="1"/>
      <c r="K32" s="1"/>
      <c r="W32" s="1"/>
      <c r="X32" s="1"/>
      <c r="AA32" s="19" t="str">
        <f>matrixen!B20</f>
        <v>keuze aardappelbereiding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2:43" x14ac:dyDescent="0.25">
      <c r="B33" s="20"/>
      <c r="D33" s="78">
        <f>IFERROR(VLOOKUP($B$33,matrixen!$B$37:$H$41,7,FALSE),0)</f>
        <v>0</v>
      </c>
      <c r="AA33" s="19" t="str">
        <f>matrixen!B21</f>
        <v xml:space="preserve">frietjes 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2:43" x14ac:dyDescent="0.25">
      <c r="D34" s="78">
        <f>IFERROR(VLOOKUP($D$33,matrixen!H38:I41,2,FALSE),0)</f>
        <v>0</v>
      </c>
      <c r="F34" t="str">
        <f>IF(D34&gt;0,"voor kids &lt; 12 jaar","")</f>
        <v/>
      </c>
      <c r="AA34" s="19" t="str">
        <f>matrixen!B22</f>
        <v>kroketjes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2:43" x14ac:dyDescent="0.25">
      <c r="D35" s="78">
        <f>IFERROR(VLOOKUP($D$33,matrixen!H38:J41,3,FALSE),0)</f>
        <v>0</v>
      </c>
      <c r="E35" s="11"/>
      <c r="F35" t="str">
        <f>IF(D35&gt;0,"voor kids &lt; 6 jaar","")</f>
        <v/>
      </c>
      <c r="AA35" s="19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2:43" x14ac:dyDescent="0.25">
      <c r="D36" s="12" t="str">
        <f>IF(D33&gt;0,"gratis","")</f>
        <v/>
      </c>
      <c r="F36" t="str">
        <f>IF(D36&lt;&gt;"","voor kids &lt; 3 jaar","")</f>
        <v/>
      </c>
      <c r="AA36" s="19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2:43" ht="23.25" x14ac:dyDescent="0.35">
      <c r="B37" s="22" t="s">
        <v>80</v>
      </c>
      <c r="D37" s="15"/>
      <c r="F37" s="15"/>
      <c r="G37" s="8"/>
      <c r="AA37" s="19">
        <f>matrixen!B23</f>
        <v>0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2:43" ht="23.25" x14ac:dyDescent="0.35">
      <c r="B38" s="22" t="s">
        <v>81</v>
      </c>
      <c r="D38" s="15"/>
      <c r="AA38" s="19" t="str">
        <f>matrixen!B24</f>
        <v>***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2:43" x14ac:dyDescent="0.25">
      <c r="D39" s="15"/>
      <c r="AA39" s="19" t="str">
        <f>matrixen!B25</f>
        <v>Cornet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2:43" x14ac:dyDescent="0.25">
      <c r="D40" s="15"/>
      <c r="AA40" s="19">
        <f>matrixen!B26</f>
        <v>0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2:43" x14ac:dyDescent="0.25">
      <c r="D41" s="15"/>
      <c r="AA41" s="19" t="str">
        <f>matrixen!B27</f>
        <v>0 t.e.m. 2 jaar : gratis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2:43" x14ac:dyDescent="0.25">
      <c r="D42" s="15"/>
      <c r="AA42" s="19" t="str">
        <f>matrixen!B28</f>
        <v xml:space="preserve">3 t.e.m. 5 jaar : € 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2:43" x14ac:dyDescent="0.25">
      <c r="D43" s="15"/>
      <c r="AA43" s="19" t="str">
        <f>matrixen!B29</f>
        <v xml:space="preserve">6 t.e.m. 11 jaar : € 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2:43" x14ac:dyDescent="0.25">
      <c r="D44" s="15"/>
      <c r="AA44" s="19">
        <f>matrixen!B30</f>
        <v>0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2:43" x14ac:dyDescent="0.25">
      <c r="D45" s="15"/>
      <c r="AA45" s="19">
        <f>matrixen!B31</f>
        <v>0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2:43" x14ac:dyDescent="0.25">
      <c r="D46" s="15"/>
      <c r="AA46" s="19" t="str">
        <f>matrixen!B32</f>
        <v>Kies voor drank na de maaltijd dezelfde regeling als de volwassenen.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2:43" x14ac:dyDescent="0.25">
      <c r="D47" s="15"/>
      <c r="AA47" s="19" t="str">
        <f>matrixen!B33</f>
        <v>Alle drank na de maaltijd komt op één rekening en wordt door de organisator van het feest betaald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2:43" x14ac:dyDescent="0.25">
      <c r="D48" s="15"/>
      <c r="AA48" s="19" t="str">
        <f>matrixen!B34</f>
        <v>Elke gast die na de maaltijd een drankje bestelt rekent direct af aan de bar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4:43" x14ac:dyDescent="0.25">
      <c r="D49" s="15"/>
      <c r="AA49" s="19" t="str">
        <f>matrixen!B35</f>
        <v xml:space="preserve">Forfait voor drank naar believen (alle bieren en frisdranken van de drankkaart in de zaal) na een maaltijd. pp: 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4:43" x14ac:dyDescent="0.25">
      <c r="D50" s="15"/>
      <c r="AA50" s="27">
        <f>matrixen!B36</f>
        <v>0</v>
      </c>
    </row>
    <row r="51" spans="4:43" x14ac:dyDescent="0.25">
      <c r="D51" s="15"/>
      <c r="AA51" s="27">
        <f>matrixen!B37</f>
        <v>0</v>
      </c>
    </row>
    <row r="52" spans="4:43" x14ac:dyDescent="0.25">
      <c r="D52" s="15"/>
      <c r="AA52" s="27" t="str">
        <f>matrixen!B38</f>
        <v>IJstaart ambachtelijk, speciale vorm, smaak naar keuze</v>
      </c>
    </row>
    <row r="53" spans="4:43" x14ac:dyDescent="0.25">
      <c r="D53" s="15"/>
      <c r="AA53" s="27" t="str">
        <f>matrixen!B39</f>
        <v>Basis dessertbuffet met:</v>
      </c>
    </row>
    <row r="54" spans="4:43" x14ac:dyDescent="0.25">
      <c r="D54" s="15"/>
      <c r="AA54" s="27" t="str">
        <f>matrixen!B40</f>
        <v>Uitgebreid dessertbuffet met:</v>
      </c>
    </row>
    <row r="55" spans="4:43" x14ac:dyDescent="0.25">
      <c r="D55" s="15"/>
      <c r="AA55" s="27" t="str">
        <f>matrixen!B41</f>
        <v>Uitgebreid en luxueus dessertbuffet met:</v>
      </c>
    </row>
    <row r="56" spans="4:43" x14ac:dyDescent="0.25">
      <c r="D56" s="15"/>
      <c r="AA56" s="27">
        <f>matrixen!B42</f>
        <v>0</v>
      </c>
    </row>
    <row r="57" spans="4:43" x14ac:dyDescent="0.25">
      <c r="D57" s="15"/>
    </row>
    <row r="58" spans="4:43" x14ac:dyDescent="0.25">
      <c r="D58" s="15"/>
    </row>
    <row r="59" spans="4:43" x14ac:dyDescent="0.25">
      <c r="D59" s="15"/>
    </row>
    <row r="60" spans="4:43" x14ac:dyDescent="0.25">
      <c r="D60" s="15"/>
    </row>
    <row r="61" spans="4:43" x14ac:dyDescent="0.25">
      <c r="D61" s="15"/>
    </row>
    <row r="62" spans="4:43" x14ac:dyDescent="0.25">
      <c r="D62" s="15"/>
    </row>
    <row r="63" spans="4:43" x14ac:dyDescent="0.25">
      <c r="D63" s="15"/>
    </row>
    <row r="64" spans="4:43" x14ac:dyDescent="0.25">
      <c r="D64" s="15"/>
    </row>
    <row r="65" spans="4:4" x14ac:dyDescent="0.25">
      <c r="D65" s="15"/>
    </row>
    <row r="66" spans="4:4" x14ac:dyDescent="0.25">
      <c r="D66" s="15"/>
    </row>
    <row r="67" spans="4:4" x14ac:dyDescent="0.25">
      <c r="D67" s="15"/>
    </row>
    <row r="68" spans="4:4" x14ac:dyDescent="0.25">
      <c r="D68" s="15"/>
    </row>
    <row r="69" spans="4:4" x14ac:dyDescent="0.25">
      <c r="D69" s="15"/>
    </row>
    <row r="70" spans="4:4" x14ac:dyDescent="0.25">
      <c r="D70" s="15"/>
    </row>
    <row r="71" spans="4:4" x14ac:dyDescent="0.25">
      <c r="D71" s="15"/>
    </row>
    <row r="72" spans="4:4" x14ac:dyDescent="0.25">
      <c r="D72" s="15"/>
    </row>
    <row r="73" spans="4:4" x14ac:dyDescent="0.25">
      <c r="D73" s="15"/>
    </row>
    <row r="74" spans="4:4" x14ac:dyDescent="0.25">
      <c r="D74" s="15"/>
    </row>
    <row r="75" spans="4:4" x14ac:dyDescent="0.25">
      <c r="D75" s="15"/>
    </row>
    <row r="76" spans="4:4" x14ac:dyDescent="0.25">
      <c r="D76" s="15"/>
    </row>
    <row r="77" spans="4:4" x14ac:dyDescent="0.25">
      <c r="D77" s="15"/>
    </row>
    <row r="78" spans="4:4" x14ac:dyDescent="0.25">
      <c r="D78" s="15"/>
    </row>
    <row r="79" spans="4:4" x14ac:dyDescent="0.25">
      <c r="D79" s="15"/>
    </row>
    <row r="80" spans="4:4" x14ac:dyDescent="0.25">
      <c r="D80" s="15"/>
    </row>
    <row r="81" spans="2:4" x14ac:dyDescent="0.25">
      <c r="D81" s="15"/>
    </row>
    <row r="82" spans="2:4" x14ac:dyDescent="0.25">
      <c r="D82" s="15"/>
    </row>
    <row r="83" spans="2:4" x14ac:dyDescent="0.25">
      <c r="D83" s="15"/>
    </row>
    <row r="84" spans="2:4" x14ac:dyDescent="0.25">
      <c r="D84" s="15"/>
    </row>
    <row r="85" spans="2:4" x14ac:dyDescent="0.25">
      <c r="D85" s="15"/>
    </row>
    <row r="86" spans="2:4" x14ac:dyDescent="0.25">
      <c r="D86" s="15"/>
    </row>
    <row r="87" spans="2:4" x14ac:dyDescent="0.25">
      <c r="D87" s="15"/>
    </row>
    <row r="88" spans="2:4" x14ac:dyDescent="0.25">
      <c r="D88" s="15"/>
    </row>
    <row r="89" spans="2:4" x14ac:dyDescent="0.25">
      <c r="D89" s="15"/>
    </row>
    <row r="90" spans="2:4" x14ac:dyDescent="0.25">
      <c r="D90" s="15"/>
    </row>
    <row r="91" spans="2:4" x14ac:dyDescent="0.25">
      <c r="D91" s="15"/>
    </row>
    <row r="92" spans="2:4" x14ac:dyDescent="0.25">
      <c r="D92" s="15"/>
    </row>
    <row r="93" spans="2:4" x14ac:dyDescent="0.25">
      <c r="B93" s="15"/>
      <c r="D93" s="15"/>
    </row>
    <row r="94" spans="2:4" x14ac:dyDescent="0.25">
      <c r="D94" s="15"/>
    </row>
  </sheetData>
  <sheetProtection algorithmName="SHA-512" hashValue="Z/gca+L1fUSZiPkAWquw+fxHOtEXL1tF2ZAWan1Ap2riMrnpzA512bPF/VqfTCFJFFHByKZKuNdMUcZZJToLkA==" saltValue="MUWZfnaKp6icQAatxgfx7Q==" spinCount="100000" sheet="1" objects="1" scenarios="1" selectLockedCells="1"/>
  <conditionalFormatting sqref="H32 J32">
    <cfRule type="notContainsBlanks" dxfId="3" priority="3">
      <formula>LEN(TRIM(H32))&gt;0</formula>
    </cfRule>
  </conditionalFormatting>
  <conditionalFormatting sqref="G37">
    <cfRule type="cellIs" dxfId="2" priority="1" operator="greaterThan">
      <formula>604.73</formula>
    </cfRule>
    <cfRule type="cellIs" dxfId="1" priority="2" operator="greaterThan">
      <formula>0</formula>
    </cfRule>
  </conditionalFormatting>
  <dataValidations xWindow="1331" yWindow="371" count="8">
    <dataValidation type="list" allowBlank="1" showErrorMessage="1" promptTitle="OPGELET!" prompt="De tekst die in de gele vakken staat mag gewoon blijven staan indien u niets wenst te selecteren maar geen enkel geel vak mag helemaal leeg zijn, anders werkt dit hulpmiddel niet." sqref="B19" xr:uid="{00000000-0002-0000-0000-000000000000}">
      <formula1>$AA$20:$AA$21</formula1>
    </dataValidation>
    <dataValidation type="list" allowBlank="1" showInputMessage="1" showErrorMessage="1" sqref="B21" xr:uid="{00000000-0002-0000-0000-000001000000}">
      <formula1>$AA$23:$AA$24</formula1>
    </dataValidation>
    <dataValidation type="list" allowBlank="1" showInputMessage="1" showErrorMessage="1" sqref="B23" xr:uid="{00000000-0002-0000-0000-000002000000}">
      <formula1>$AA$26:$AA$30</formula1>
    </dataValidation>
    <dataValidation type="list" allowBlank="1" showInputMessage="1" showErrorMessage="1" prompt="Om uw keuze te bewaren, kies “opslaan als” en sla het bestand op op uw harde schijf. " sqref="B26" xr:uid="{00000000-0002-0000-0000-000003000000}">
      <formula1>$AA$32:$AA$34</formula1>
    </dataValidation>
    <dataValidation type="date" operator="greaterThan" allowBlank="1" showInputMessage="1" showErrorMessage="1" prompt="Om uw keuze te bewaren, kies “opslaan als” en sla het bestand op op uw harde schijf. " sqref="J11" xr:uid="{00000000-0002-0000-0000-000004000000}">
      <formula1>M40</formula1>
    </dataValidation>
    <dataValidation type="list" allowBlank="1" showInputMessage="1" showErrorMessage="1" sqref="K26" xr:uid="{00000000-0002-0000-0000-000005000000}">
      <formula1>$AA$17:$AA$18</formula1>
    </dataValidation>
    <dataValidation type="whole" allowBlank="1" showInputMessage="1" showErrorMessage="1" sqref="J14:J16" xr:uid="{00000000-0002-0000-0000-000006000000}">
      <formula1>0</formula1>
      <formula2>100</formula2>
    </dataValidation>
    <dataValidation type="list" allowBlank="1" showInputMessage="1" showErrorMessage="1" sqref="B33" xr:uid="{29CB210B-BA97-414C-B098-197C7686AB4C}">
      <formula1>$AA$51:$AA$55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Zet_alles_op_nul">
                <anchor moveWithCells="1" sizeWithCells="1">
                  <from>
                    <xdr:col>1</xdr:col>
                    <xdr:colOff>57150</xdr:colOff>
                    <xdr:row>4</xdr:row>
                    <xdr:rowOff>57150</xdr:rowOff>
                  </from>
                  <to>
                    <xdr:col>1</xdr:col>
                    <xdr:colOff>1685925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Druk_voorstel_af">
                <anchor moveWithCells="1" sizeWithCells="1">
                  <from>
                    <xdr:col>1</xdr:col>
                    <xdr:colOff>1866900</xdr:colOff>
                    <xdr:row>4</xdr:row>
                    <xdr:rowOff>76200</xdr:rowOff>
                  </from>
                  <to>
                    <xdr:col>1</xdr:col>
                    <xdr:colOff>3819525</xdr:colOff>
                    <xdr:row>7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331" yWindow="371" count="1">
        <x14:dataValidation type="list" allowBlank="1" showInputMessage="1" showErrorMessage="1" prompt="Om uw keuze te bewaren, kies “opslaan als” en sla het bestand op op uw harde schijf. " xr:uid="{00000000-0002-0000-0000-000007000000}">
          <x14:formula1>
            <xm:f>matrixen!$B$32:$B$35</xm:f>
          </x14:formula1>
          <xm:sqref>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Q382"/>
  <sheetViews>
    <sheetView showGridLines="0" showRowColHeaders="0" workbookViewId="0"/>
  </sheetViews>
  <sheetFormatPr defaultRowHeight="15" x14ac:dyDescent="0.25"/>
  <cols>
    <col min="1" max="1" width="9.140625" style="19"/>
    <col min="2" max="2" width="10.7109375" style="19" bestFit="1" customWidth="1"/>
    <col min="3" max="8" width="9.140625" style="19"/>
    <col min="9" max="9" width="10.5703125" style="19" customWidth="1"/>
    <col min="10" max="10" width="9.140625" style="19"/>
    <col min="11" max="11" width="10.5703125" style="19" bestFit="1" customWidth="1"/>
    <col min="12" max="21" width="10.5703125" style="19" customWidth="1"/>
    <col min="22" max="22" width="9.140625" style="19"/>
    <col min="23" max="23" width="15.28515625" style="19" customWidth="1"/>
    <col min="24" max="24" width="13.28515625" style="19" customWidth="1"/>
    <col min="25" max="25" width="56.42578125" style="19" bestFit="1" customWidth="1"/>
    <col min="26" max="16384" width="9.140625" style="19"/>
  </cols>
  <sheetData>
    <row r="1" spans="2:10" x14ac:dyDescent="0.25">
      <c r="B1" s="79" t="s">
        <v>169</v>
      </c>
    </row>
    <row r="2" spans="2:10" x14ac:dyDescent="0.25">
      <c r="B2" s="19" t="s">
        <v>78</v>
      </c>
      <c r="E2" s="19">
        <v>950</v>
      </c>
    </row>
    <row r="3" spans="2:10" x14ac:dyDescent="0.25">
      <c r="J3" s="19" t="s">
        <v>0</v>
      </c>
    </row>
    <row r="4" spans="2:10" x14ac:dyDescent="0.25">
      <c r="B4" s="19" t="s">
        <v>10</v>
      </c>
      <c r="J4" s="19" t="s">
        <v>1</v>
      </c>
    </row>
    <row r="6" spans="2:10" x14ac:dyDescent="0.25">
      <c r="B6" s="19" t="s">
        <v>72</v>
      </c>
    </row>
    <row r="7" spans="2:10" x14ac:dyDescent="0.25">
      <c r="J7" s="19" t="s">
        <v>2</v>
      </c>
    </row>
    <row r="8" spans="2:10" x14ac:dyDescent="0.25">
      <c r="B8" s="19" t="s">
        <v>131</v>
      </c>
      <c r="H8" s="19">
        <v>0</v>
      </c>
      <c r="J8" s="19" t="s">
        <v>3</v>
      </c>
    </row>
    <row r="9" spans="2:10" x14ac:dyDescent="0.25">
      <c r="B9" s="19" t="s">
        <v>65</v>
      </c>
      <c r="H9" s="19">
        <v>2</v>
      </c>
      <c r="J9" s="19" t="s">
        <v>4</v>
      </c>
    </row>
    <row r="11" spans="2:10" x14ac:dyDescent="0.25">
      <c r="B11" s="19" t="s">
        <v>73</v>
      </c>
      <c r="J11" s="19" t="s">
        <v>5</v>
      </c>
    </row>
    <row r="12" spans="2:10" x14ac:dyDescent="0.25">
      <c r="B12" s="19" t="s">
        <v>66</v>
      </c>
      <c r="H12" s="19">
        <v>-1.5</v>
      </c>
      <c r="J12" s="19" t="s">
        <v>6</v>
      </c>
    </row>
    <row r="14" spans="2:10" x14ac:dyDescent="0.25">
      <c r="B14" s="19" t="s">
        <v>74</v>
      </c>
    </row>
    <row r="15" spans="2:10" x14ac:dyDescent="0.25">
      <c r="B15" s="19" t="s">
        <v>70</v>
      </c>
    </row>
    <row r="16" spans="2:10" x14ac:dyDescent="0.25">
      <c r="B16" s="19" t="s">
        <v>7</v>
      </c>
    </row>
    <row r="17" spans="2:5" x14ac:dyDescent="0.25">
      <c r="B17" s="19" t="s">
        <v>8</v>
      </c>
    </row>
    <row r="18" spans="2:5" x14ac:dyDescent="0.25">
      <c r="B18" s="19" t="s">
        <v>67</v>
      </c>
    </row>
    <row r="20" spans="2:5" x14ac:dyDescent="0.25">
      <c r="B20" s="19" t="s">
        <v>75</v>
      </c>
    </row>
    <row r="21" spans="2:5" x14ac:dyDescent="0.25">
      <c r="B21" s="19" t="s">
        <v>68</v>
      </c>
    </row>
    <row r="22" spans="2:5" x14ac:dyDescent="0.25">
      <c r="B22" s="19" t="s">
        <v>69</v>
      </c>
    </row>
    <row r="24" spans="2:5" x14ac:dyDescent="0.25">
      <c r="B24" s="19" t="s">
        <v>11</v>
      </c>
    </row>
    <row r="25" spans="2:5" x14ac:dyDescent="0.25">
      <c r="B25" s="19" t="s">
        <v>9</v>
      </c>
    </row>
    <row r="27" spans="2:5" x14ac:dyDescent="0.25">
      <c r="B27" s="19" t="s">
        <v>2</v>
      </c>
    </row>
    <row r="28" spans="2:5" x14ac:dyDescent="0.25">
      <c r="B28" s="19" t="s">
        <v>12</v>
      </c>
      <c r="E28" s="19">
        <v>16</v>
      </c>
    </row>
    <row r="29" spans="2:5" x14ac:dyDescent="0.25">
      <c r="B29" s="19" t="s">
        <v>13</v>
      </c>
      <c r="E29" s="19">
        <v>24</v>
      </c>
    </row>
    <row r="32" spans="2:5" x14ac:dyDescent="0.25">
      <c r="B32" s="19" t="s">
        <v>160</v>
      </c>
    </row>
    <row r="33" spans="2:17" x14ac:dyDescent="0.25">
      <c r="B33" s="19" t="s">
        <v>146</v>
      </c>
      <c r="Q33" s="19" t="s">
        <v>147</v>
      </c>
    </row>
    <row r="34" spans="2:17" x14ac:dyDescent="0.25">
      <c r="B34" s="19" t="s">
        <v>148</v>
      </c>
      <c r="Q34" s="19" t="s">
        <v>149</v>
      </c>
    </row>
    <row r="35" spans="2:17" x14ac:dyDescent="0.25">
      <c r="B35" s="19" t="s">
        <v>150</v>
      </c>
      <c r="P35" s="19">
        <v>16</v>
      </c>
      <c r="Q35" s="19">
        <v>16</v>
      </c>
    </row>
    <row r="37" spans="2:17" x14ac:dyDescent="0.25">
      <c r="H37" s="19" t="s">
        <v>168</v>
      </c>
      <c r="I37" s="19" t="s">
        <v>13</v>
      </c>
      <c r="J37" s="19" t="s">
        <v>12</v>
      </c>
      <c r="K37" s="19" t="s">
        <v>2</v>
      </c>
    </row>
    <row r="38" spans="2:17" x14ac:dyDescent="0.25">
      <c r="B38" s="19" t="s">
        <v>161</v>
      </c>
      <c r="H38" s="19">
        <v>5.3</v>
      </c>
      <c r="I38" s="19">
        <v>2.65</v>
      </c>
      <c r="J38" s="19">
        <v>1.77</v>
      </c>
    </row>
    <row r="39" spans="2:17" x14ac:dyDescent="0.25">
      <c r="B39" s="19" t="s">
        <v>162</v>
      </c>
      <c r="H39" s="19">
        <v>10</v>
      </c>
      <c r="I39" s="19">
        <v>5</v>
      </c>
      <c r="J39" s="19">
        <v>3.33</v>
      </c>
    </row>
    <row r="40" spans="2:17" x14ac:dyDescent="0.25">
      <c r="B40" s="19" t="s">
        <v>163</v>
      </c>
      <c r="H40" s="19">
        <v>12</v>
      </c>
      <c r="I40" s="19">
        <v>6</v>
      </c>
      <c r="J40" s="19">
        <v>4</v>
      </c>
    </row>
    <row r="41" spans="2:17" x14ac:dyDescent="0.25">
      <c r="B41" s="19" t="s">
        <v>164</v>
      </c>
      <c r="H41" s="19">
        <v>14</v>
      </c>
      <c r="I41" s="19">
        <v>7</v>
      </c>
      <c r="J41" s="19">
        <v>4.67</v>
      </c>
    </row>
    <row r="222" spans="1:6" x14ac:dyDescent="0.25">
      <c r="A222" s="19" t="s">
        <v>165</v>
      </c>
      <c r="F222" s="19">
        <v>750</v>
      </c>
    </row>
    <row r="380" spans="1:1" x14ac:dyDescent="0.25">
      <c r="A380" s="19" t="s">
        <v>157</v>
      </c>
    </row>
    <row r="381" spans="1:1" x14ac:dyDescent="0.25">
      <c r="A381" s="19" t="s">
        <v>158</v>
      </c>
    </row>
    <row r="382" spans="1:1" x14ac:dyDescent="0.25">
      <c r="A382" s="19" t="s">
        <v>159</v>
      </c>
    </row>
  </sheetData>
  <sheetProtection algorithmName="SHA-512" hashValue="Qd5PAu61t2ikezumguK6a6SLf6J5DX3ce5p4V+w9ZvGubQfyyux3xpaprMLgqy6DE+HzB0ypzME5d9zbjq3dqw==" saltValue="dRWM4RJpAe2BoaH5ez6keQ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M71"/>
  <sheetViews>
    <sheetView showGridLines="0" showRowColHeaders="0" zoomScaleNormal="100" workbookViewId="0"/>
  </sheetViews>
  <sheetFormatPr defaultRowHeight="15" x14ac:dyDescent="0.25"/>
  <cols>
    <col min="1" max="1" width="4.7109375" customWidth="1"/>
    <col min="6" max="6" width="1.85546875" customWidth="1"/>
    <col min="12" max="12" width="7.140625" customWidth="1"/>
  </cols>
  <sheetData>
    <row r="1" spans="2:4" x14ac:dyDescent="0.25">
      <c r="B1" t="s">
        <v>23</v>
      </c>
      <c r="D1" s="15"/>
    </row>
    <row r="2" spans="2:4" x14ac:dyDescent="0.25">
      <c r="B2" t="s">
        <v>24</v>
      </c>
      <c r="D2" s="15"/>
    </row>
    <row r="3" spans="2:4" x14ac:dyDescent="0.25">
      <c r="B3" t="s">
        <v>25</v>
      </c>
      <c r="D3" s="15"/>
    </row>
    <row r="4" spans="2:4" x14ac:dyDescent="0.25">
      <c r="B4" t="s">
        <v>26</v>
      </c>
      <c r="D4" s="15"/>
    </row>
    <row r="5" spans="2:4" x14ac:dyDescent="0.25">
      <c r="B5" t="s">
        <v>27</v>
      </c>
      <c r="D5" s="15"/>
    </row>
    <row r="6" spans="2:4" x14ac:dyDescent="0.25">
      <c r="B6" t="s">
        <v>28</v>
      </c>
      <c r="D6" s="15"/>
    </row>
    <row r="7" spans="2:4" x14ac:dyDescent="0.25">
      <c r="B7" t="s">
        <v>29</v>
      </c>
      <c r="D7" s="15"/>
    </row>
    <row r="8" spans="2:4" x14ac:dyDescent="0.25">
      <c r="B8" t="s">
        <v>30</v>
      </c>
      <c r="D8" s="15"/>
    </row>
    <row r="9" spans="2:4" x14ac:dyDescent="0.25">
      <c r="B9" t="s">
        <v>31</v>
      </c>
      <c r="D9" s="15"/>
    </row>
    <row r="10" spans="2:4" x14ac:dyDescent="0.25">
      <c r="B10" t="s">
        <v>32</v>
      </c>
      <c r="D10" s="15"/>
    </row>
    <row r="11" spans="2:4" x14ac:dyDescent="0.25">
      <c r="B11" t="s">
        <v>33</v>
      </c>
      <c r="D11" s="15"/>
    </row>
    <row r="12" spans="2:4" x14ac:dyDescent="0.25">
      <c r="B12" t="s">
        <v>34</v>
      </c>
      <c r="D12" s="15"/>
    </row>
    <row r="13" spans="2:4" x14ac:dyDescent="0.25">
      <c r="B13" t="s">
        <v>35</v>
      </c>
      <c r="D13" s="15"/>
    </row>
    <row r="14" spans="2:4" x14ac:dyDescent="0.25">
      <c r="B14" t="s">
        <v>36</v>
      </c>
      <c r="D14" s="15"/>
    </row>
    <row r="15" spans="2:4" x14ac:dyDescent="0.25">
      <c r="D15" s="15"/>
    </row>
    <row r="16" spans="2:4" x14ac:dyDescent="0.25">
      <c r="B16" t="s">
        <v>37</v>
      </c>
      <c r="D16" s="15"/>
    </row>
    <row r="17" spans="2:4" x14ac:dyDescent="0.25">
      <c r="B17" t="s">
        <v>38</v>
      </c>
      <c r="D17" s="15"/>
    </row>
    <row r="18" spans="2:4" x14ac:dyDescent="0.25">
      <c r="B18" t="s">
        <v>39</v>
      </c>
      <c r="D18" s="15"/>
    </row>
    <row r="19" spans="2:4" x14ac:dyDescent="0.25">
      <c r="B19" t="s">
        <v>40</v>
      </c>
      <c r="D19" s="15"/>
    </row>
    <row r="20" spans="2:4" x14ac:dyDescent="0.25">
      <c r="B20" t="s">
        <v>41</v>
      </c>
      <c r="D20" s="15"/>
    </row>
    <row r="21" spans="2:4" x14ac:dyDescent="0.25">
      <c r="B21" t="s">
        <v>42</v>
      </c>
      <c r="D21" s="15"/>
    </row>
    <row r="22" spans="2:4" x14ac:dyDescent="0.25">
      <c r="D22" s="15"/>
    </row>
    <row r="23" spans="2:4" x14ac:dyDescent="0.25">
      <c r="B23" t="s">
        <v>43</v>
      </c>
      <c r="D23" s="15"/>
    </row>
    <row r="24" spans="2:4" x14ac:dyDescent="0.25">
      <c r="B24" t="s">
        <v>44</v>
      </c>
      <c r="D24" s="15"/>
    </row>
    <row r="25" spans="2:4" x14ac:dyDescent="0.25">
      <c r="D25" s="15"/>
    </row>
    <row r="26" spans="2:4" x14ac:dyDescent="0.25">
      <c r="B26" t="s">
        <v>45</v>
      </c>
      <c r="D26" s="15"/>
    </row>
    <row r="27" spans="2:4" x14ac:dyDescent="0.25">
      <c r="B27" t="s">
        <v>82</v>
      </c>
      <c r="D27" s="15"/>
    </row>
    <row r="28" spans="2:4" x14ac:dyDescent="0.25">
      <c r="B28" t="s">
        <v>83</v>
      </c>
      <c r="D28" s="15"/>
    </row>
    <row r="29" spans="2:4" x14ac:dyDescent="0.25">
      <c r="B29" t="s">
        <v>84</v>
      </c>
      <c r="D29" s="15"/>
    </row>
    <row r="30" spans="2:4" x14ac:dyDescent="0.25">
      <c r="B30" t="s">
        <v>85</v>
      </c>
      <c r="D30" s="15"/>
    </row>
    <row r="31" spans="2:4" x14ac:dyDescent="0.25">
      <c r="B31" t="s">
        <v>86</v>
      </c>
      <c r="D31" s="15"/>
    </row>
    <row r="32" spans="2:4" x14ac:dyDescent="0.25">
      <c r="B32" t="s">
        <v>94</v>
      </c>
      <c r="D32" s="15"/>
    </row>
    <row r="33" spans="2:12" x14ac:dyDescent="0.25">
      <c r="B33" t="s">
        <v>87</v>
      </c>
      <c r="D33" s="15"/>
    </row>
    <row r="34" spans="2:12" x14ac:dyDescent="0.25">
      <c r="D34" s="15"/>
    </row>
    <row r="35" spans="2:12" x14ac:dyDescent="0.25">
      <c r="B35" t="s">
        <v>46</v>
      </c>
      <c r="D35" s="15"/>
    </row>
    <row r="36" spans="2:12" x14ac:dyDescent="0.25">
      <c r="B36" t="s">
        <v>47</v>
      </c>
      <c r="D36" s="15"/>
    </row>
    <row r="37" spans="2:12" x14ac:dyDescent="0.25">
      <c r="B37" t="s">
        <v>48</v>
      </c>
      <c r="D37" s="15"/>
    </row>
    <row r="38" spans="2:12" x14ac:dyDescent="0.25">
      <c r="B38" t="s">
        <v>49</v>
      </c>
      <c r="D38" s="15"/>
    </row>
    <row r="39" spans="2:12" x14ac:dyDescent="0.25">
      <c r="B39" t="s">
        <v>50</v>
      </c>
      <c r="D39" s="15"/>
    </row>
    <row r="40" spans="2:12" x14ac:dyDescent="0.25">
      <c r="D40" s="15"/>
    </row>
    <row r="41" spans="2:12" x14ac:dyDescent="0.25">
      <c r="B41" t="s">
        <v>51</v>
      </c>
      <c r="D41" s="15"/>
    </row>
    <row r="42" spans="2:12" x14ac:dyDescent="0.25">
      <c r="B42" t="s">
        <v>52</v>
      </c>
      <c r="D42" s="15"/>
    </row>
    <row r="43" spans="2:12" x14ac:dyDescent="0.25">
      <c r="D43" s="15"/>
    </row>
    <row r="44" spans="2:12" x14ac:dyDescent="0.25">
      <c r="B44" t="s">
        <v>88</v>
      </c>
      <c r="D44" s="15"/>
      <c r="J44" s="24">
        <f>matrixen!E2</f>
        <v>950</v>
      </c>
    </row>
    <row r="45" spans="2:12" x14ac:dyDescent="0.25">
      <c r="B45" t="str">
        <f>"Indien het verbruik lager ligt dan wordt het factuurbedrag opgetrokken tot € "&amp;J44</f>
        <v>Indien het verbruik lager ligt dan wordt het factuurbedrag opgetrokken tot € 950</v>
      </c>
      <c r="D45" s="15"/>
      <c r="L45" s="24"/>
    </row>
    <row r="46" spans="2:12" x14ac:dyDescent="0.25">
      <c r="B46" t="s">
        <v>133</v>
      </c>
      <c r="D46" s="15"/>
    </row>
    <row r="47" spans="2:12" x14ac:dyDescent="0.25">
      <c r="B47" t="s">
        <v>53</v>
      </c>
      <c r="D47" s="15"/>
    </row>
    <row r="48" spans="2:12" x14ac:dyDescent="0.25">
      <c r="D48" s="15"/>
    </row>
    <row r="49" spans="2:13" x14ac:dyDescent="0.25">
      <c r="B49" t="s">
        <v>54</v>
      </c>
      <c r="D49" s="15"/>
    </row>
    <row r="50" spans="2:13" x14ac:dyDescent="0.25">
      <c r="B50" t="s">
        <v>55</v>
      </c>
      <c r="D50" s="15"/>
    </row>
    <row r="51" spans="2:13" x14ac:dyDescent="0.25">
      <c r="B51" t="s">
        <v>56</v>
      </c>
      <c r="D51" s="15"/>
      <c r="M51" s="24">
        <f>J44/10</f>
        <v>95</v>
      </c>
    </row>
    <row r="52" spans="2:13" x14ac:dyDescent="0.25">
      <c r="B52" t="s">
        <v>57</v>
      </c>
      <c r="D52" s="15"/>
    </row>
    <row r="53" spans="2:13" x14ac:dyDescent="0.25">
      <c r="B53" t="s">
        <v>58</v>
      </c>
      <c r="D53" s="15"/>
    </row>
    <row r="54" spans="2:13" x14ac:dyDescent="0.25">
      <c r="B54" t="s">
        <v>59</v>
      </c>
      <c r="D54" s="15"/>
    </row>
    <row r="55" spans="2:13" x14ac:dyDescent="0.25">
      <c r="B55" t="s">
        <v>60</v>
      </c>
      <c r="D55" s="15"/>
    </row>
    <row r="56" spans="2:13" x14ac:dyDescent="0.25">
      <c r="B56" t="s">
        <v>61</v>
      </c>
      <c r="D56" s="15"/>
    </row>
    <row r="57" spans="2:13" x14ac:dyDescent="0.25">
      <c r="B57" s="24" t="s">
        <v>62</v>
      </c>
      <c r="D57" s="15"/>
      <c r="G57" s="24">
        <f>M51</f>
        <v>95</v>
      </c>
    </row>
    <row r="58" spans="2:13" x14ac:dyDescent="0.25">
      <c r="B58" t="s">
        <v>63</v>
      </c>
      <c r="D58" s="15"/>
    </row>
    <row r="59" spans="2:13" x14ac:dyDescent="0.25">
      <c r="B59" t="s">
        <v>89</v>
      </c>
      <c r="D59" s="12"/>
    </row>
    <row r="60" spans="2:13" x14ac:dyDescent="0.25">
      <c r="B60" t="s">
        <v>90</v>
      </c>
      <c r="D60" s="12"/>
    </row>
    <row r="61" spans="2:13" x14ac:dyDescent="0.25">
      <c r="B61" t="s">
        <v>91</v>
      </c>
      <c r="D61" s="12"/>
    </row>
    <row r="62" spans="2:13" x14ac:dyDescent="0.25">
      <c r="B62" t="s">
        <v>92</v>
      </c>
      <c r="D62" s="12"/>
    </row>
    <row r="63" spans="2:13" x14ac:dyDescent="0.25">
      <c r="B63" t="s">
        <v>93</v>
      </c>
      <c r="D63" s="12"/>
    </row>
    <row r="64" spans="2:13" x14ac:dyDescent="0.25">
      <c r="D64" s="12"/>
    </row>
    <row r="65" spans="4:4" x14ac:dyDescent="0.25">
      <c r="D65" s="12"/>
    </row>
    <row r="66" spans="4:4" x14ac:dyDescent="0.25">
      <c r="D66" s="12"/>
    </row>
    <row r="67" spans="4:4" x14ac:dyDescent="0.25">
      <c r="D67" s="12"/>
    </row>
    <row r="68" spans="4:4" x14ac:dyDescent="0.25">
      <c r="D68" s="12"/>
    </row>
    <row r="69" spans="4:4" x14ac:dyDescent="0.25">
      <c r="D69" s="12"/>
    </row>
    <row r="70" spans="4:4" x14ac:dyDescent="0.25">
      <c r="D70" s="12"/>
    </row>
    <row r="71" spans="4:4" x14ac:dyDescent="0.25">
      <c r="D71" s="12"/>
    </row>
  </sheetData>
  <sheetProtection algorithmName="SHA-512" hashValue="QylwFuhkyGxDN5HCYU5LUYOarJSMVl1zJdNvOmw6/66/dz4w/X2vfAq8TQ5Bvwtw1RGN9XIWU+W/PgwbuI2Y9g==" saltValue="DWSf3PnINs4EIWBcdIQkQg==" spinCount="100000" sheet="1" objects="1" scenarios="1" selectLockedCells="1"/>
  <pageMargins left="0.7" right="0.7" top="0.75" bottom="0.75" header="0.3" footer="0.3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R50"/>
  <sheetViews>
    <sheetView showGridLines="0" showRowColHeaders="0" showZeros="0" zoomScaleNormal="100" workbookViewId="0">
      <selection activeCell="M30" sqref="M30"/>
    </sheetView>
  </sheetViews>
  <sheetFormatPr defaultColWidth="9.140625" defaultRowHeight="15" x14ac:dyDescent="0.25"/>
  <cols>
    <col min="1" max="1" width="14.7109375" style="37" customWidth="1"/>
    <col min="2" max="2" width="4.42578125" style="37" customWidth="1"/>
    <col min="3" max="3" width="10.42578125" style="37" bestFit="1" customWidth="1"/>
    <col min="4" max="5" width="9.140625" style="37"/>
    <col min="6" max="6" width="4.5703125" style="37" customWidth="1"/>
    <col min="7" max="7" width="9.140625" style="37"/>
    <col min="8" max="8" width="12.140625" style="37" customWidth="1"/>
    <col min="9" max="9" width="11.42578125" style="37" customWidth="1"/>
    <col min="10" max="16384" width="9.140625" style="37"/>
  </cols>
  <sheetData>
    <row r="1" spans="1:18" x14ac:dyDescent="0.25">
      <c r="C1" s="53" t="str">
        <f>"Reservatievoorstel . "&amp;matrixen!B1</f>
        <v>Reservatievoorstel . Prijzen geldig tot 12/2021</v>
      </c>
      <c r="K1" s="35" t="s">
        <v>136</v>
      </c>
      <c r="P1" s="38"/>
      <c r="Q1" s="39"/>
    </row>
    <row r="2" spans="1:18" ht="15.75" thickBot="1" x14ac:dyDescent="0.3">
      <c r="A2" s="54" t="s">
        <v>98</v>
      </c>
      <c r="C2" s="37">
        <f>'kindermenu''s'!J21</f>
        <v>0</v>
      </c>
      <c r="G2" s="53" t="s">
        <v>99</v>
      </c>
      <c r="M2" s="40"/>
      <c r="P2" s="38" t="str">
        <f>IF(Q2&gt;0,"Prijs drankforfait na de maaltijd, volledig aan 21% BTW:","")</f>
        <v/>
      </c>
      <c r="Q2" s="75">
        <f>'kindermenu''s'!D28</f>
        <v>0</v>
      </c>
      <c r="R2" s="74" t="s">
        <v>155</v>
      </c>
    </row>
    <row r="3" spans="1:18" ht="15.75" thickBot="1" x14ac:dyDescent="0.3">
      <c r="A3" s="54" t="s">
        <v>100</v>
      </c>
      <c r="C3" s="37">
        <f>'kindermenu''s'!J22</f>
        <v>0</v>
      </c>
      <c r="G3" s="53" t="s">
        <v>101</v>
      </c>
      <c r="L3" s="41"/>
      <c r="M3" s="42" t="s">
        <v>137</v>
      </c>
      <c r="N3" s="43"/>
      <c r="Q3" s="82" t="s">
        <v>138</v>
      </c>
    </row>
    <row r="4" spans="1:18" ht="15.75" thickBot="1" x14ac:dyDescent="0.3">
      <c r="A4" s="54" t="s">
        <v>102</v>
      </c>
      <c r="C4" s="37">
        <f>'kindermenu''s'!J23</f>
        <v>0</v>
      </c>
      <c r="G4" s="53" t="s">
        <v>103</v>
      </c>
      <c r="K4" s="44" t="s">
        <v>139</v>
      </c>
      <c r="L4" s="44" t="s">
        <v>140</v>
      </c>
      <c r="M4" s="44" t="s">
        <v>167</v>
      </c>
      <c r="N4" s="44" t="s">
        <v>141</v>
      </c>
      <c r="P4" s="38" t="str">
        <f>IF(Q2&gt;0,"Drankforfait:","")</f>
        <v/>
      </c>
      <c r="Q4" s="83"/>
    </row>
    <row r="5" spans="1:18" x14ac:dyDescent="0.25">
      <c r="A5" s="54" t="s">
        <v>104</v>
      </c>
      <c r="C5" s="37">
        <f>'kindermenu''s'!J24</f>
        <v>0</v>
      </c>
      <c r="G5" s="53"/>
    </row>
    <row r="6" spans="1:18" x14ac:dyDescent="0.25">
      <c r="A6" s="54" t="s">
        <v>156</v>
      </c>
      <c r="C6" s="37">
        <f>'kindermenu''s'!J25</f>
        <v>0</v>
      </c>
      <c r="G6" s="55" t="s">
        <v>105</v>
      </c>
      <c r="J6" s="37" t="s">
        <v>142</v>
      </c>
      <c r="K6" s="45">
        <f t="shared" ref="K6:L8" si="0">D10</f>
        <v>0</v>
      </c>
      <c r="L6" s="46">
        <f t="shared" si="0"/>
        <v>26</v>
      </c>
      <c r="M6" s="47">
        <f>ROUND(L6,2)</f>
        <v>26</v>
      </c>
      <c r="N6" s="76">
        <f t="shared" ref="N6:N7" si="1">L6-M6</f>
        <v>0</v>
      </c>
      <c r="P6" s="46">
        <f>Q2/2</f>
        <v>0</v>
      </c>
      <c r="Q6" s="47">
        <f t="shared" ref="Q6:Q8" si="2">N6+P6</f>
        <v>0</v>
      </c>
    </row>
    <row r="7" spans="1:18" x14ac:dyDescent="0.25">
      <c r="A7" s="53" t="s">
        <v>106</v>
      </c>
      <c r="C7" s="58">
        <f>'kindermenu''s'!J11</f>
        <v>0</v>
      </c>
      <c r="G7" s="55"/>
      <c r="J7" s="37" t="s">
        <v>143</v>
      </c>
      <c r="K7" s="45">
        <f t="shared" si="0"/>
        <v>0</v>
      </c>
      <c r="L7" s="46">
        <f t="shared" si="0"/>
        <v>18</v>
      </c>
      <c r="M7" s="47">
        <f>ROUND(L7,2)</f>
        <v>18</v>
      </c>
      <c r="N7" s="76">
        <f t="shared" si="1"/>
        <v>0</v>
      </c>
      <c r="P7" s="46">
        <f>Q2/3</f>
        <v>0</v>
      </c>
      <c r="Q7" s="47">
        <f t="shared" si="2"/>
        <v>0</v>
      </c>
    </row>
    <row r="8" spans="1:18" x14ac:dyDescent="0.25">
      <c r="A8" s="55" t="s">
        <v>126</v>
      </c>
      <c r="C8" s="37">
        <f>D9+D10+D11+D12</f>
        <v>0</v>
      </c>
      <c r="D8" s="44"/>
      <c r="E8" s="38" t="s">
        <v>107</v>
      </c>
      <c r="G8" s="56" t="s">
        <v>108</v>
      </c>
      <c r="H8" s="44">
        <f>'kindermenu''s'!J18</f>
        <v>0</v>
      </c>
      <c r="J8" s="37" t="s">
        <v>144</v>
      </c>
      <c r="K8" s="45">
        <f t="shared" si="0"/>
        <v>0</v>
      </c>
      <c r="L8" s="49" t="str">
        <f t="shared" si="0"/>
        <v>0,00</v>
      </c>
      <c r="M8" s="45">
        <f t="shared" ref="M8" si="3">L8*0.65</f>
        <v>0</v>
      </c>
      <c r="N8" s="46">
        <f t="shared" ref="N8" si="4">L8*0.35</f>
        <v>0</v>
      </c>
      <c r="P8" s="50"/>
      <c r="Q8" s="45">
        <f t="shared" si="2"/>
        <v>0</v>
      </c>
    </row>
    <row r="9" spans="1:18" x14ac:dyDescent="0.25">
      <c r="C9" s="56"/>
      <c r="D9" s="44"/>
      <c r="E9" s="39"/>
      <c r="G9" s="56" t="s">
        <v>109</v>
      </c>
      <c r="H9" s="44">
        <f>'kindermenu''s'!J19</f>
        <v>0</v>
      </c>
    </row>
    <row r="10" spans="1:18" x14ac:dyDescent="0.25">
      <c r="C10" s="56" t="s">
        <v>110</v>
      </c>
      <c r="D10" s="44">
        <f>'kindermenu''s'!J14</f>
        <v>0</v>
      </c>
      <c r="E10" s="39">
        <f>'kindermenu''s'!J7</f>
        <v>26</v>
      </c>
    </row>
    <row r="11" spans="1:18" ht="15.75" thickBot="1" x14ac:dyDescent="0.3">
      <c r="C11" s="56" t="s">
        <v>111</v>
      </c>
      <c r="D11" s="44">
        <f>'kindermenu''s'!J15</f>
        <v>0</v>
      </c>
      <c r="E11" s="39">
        <f>'kindermenu''s'!H7</f>
        <v>18</v>
      </c>
      <c r="G11" s="38" t="s">
        <v>112</v>
      </c>
      <c r="H11" s="51">
        <f>D9*E9+D10*E10+D11*E11+D12*E12</f>
        <v>0</v>
      </c>
    </row>
    <row r="12" spans="1:18" ht="15.75" thickBot="1" x14ac:dyDescent="0.3">
      <c r="C12" s="56" t="s">
        <v>113</v>
      </c>
      <c r="D12" s="44">
        <f>'kindermenu''s'!J16</f>
        <v>0</v>
      </c>
      <c r="E12" s="52" t="str">
        <f>'kindermenu''s'!F7</f>
        <v>0,00</v>
      </c>
      <c r="K12" s="84" t="s">
        <v>154</v>
      </c>
      <c r="L12" s="85"/>
      <c r="M12" s="86"/>
    </row>
    <row r="13" spans="1:18" ht="15.75" thickBot="1" x14ac:dyDescent="0.3">
      <c r="H13" s="54"/>
    </row>
    <row r="14" spans="1:18" x14ac:dyDescent="0.25">
      <c r="A14" s="37" t="s">
        <v>134</v>
      </c>
      <c r="B14" s="56"/>
      <c r="I14" s="56"/>
      <c r="K14" s="63">
        <f>K6</f>
        <v>0</v>
      </c>
      <c r="L14" s="64" t="str">
        <f>J6</f>
        <v>JR 1/2</v>
      </c>
      <c r="M14" s="64" t="s">
        <v>151</v>
      </c>
      <c r="N14" s="65">
        <f>M6</f>
        <v>26</v>
      </c>
      <c r="O14" s="66">
        <v>0.12</v>
      </c>
      <c r="P14" s="65">
        <f t="shared" ref="P14:P17" si="5">K14*N14</f>
        <v>0</v>
      </c>
      <c r="Q14" s="67" t="s">
        <v>152</v>
      </c>
    </row>
    <row r="15" spans="1:18" x14ac:dyDescent="0.25">
      <c r="E15" s="55"/>
      <c r="I15" s="56"/>
      <c r="K15" s="59">
        <f>K6</f>
        <v>0</v>
      </c>
      <c r="L15" s="60" t="str">
        <f>J6</f>
        <v>JR 1/2</v>
      </c>
      <c r="M15" s="60" t="s">
        <v>151</v>
      </c>
      <c r="N15" s="61">
        <f>Q6</f>
        <v>0</v>
      </c>
      <c r="O15" s="62">
        <v>0.21</v>
      </c>
      <c r="P15" s="61">
        <f t="shared" si="5"/>
        <v>0</v>
      </c>
      <c r="Q15" s="68" t="s">
        <v>153</v>
      </c>
    </row>
    <row r="16" spans="1:18" x14ac:dyDescent="0.25">
      <c r="A16" s="53"/>
      <c r="B16" s="53"/>
      <c r="K16" s="59">
        <f>K7</f>
        <v>0</v>
      </c>
      <c r="L16" s="60" t="str">
        <f>J7</f>
        <v>JR 1/3</v>
      </c>
      <c r="M16" s="60" t="s">
        <v>151</v>
      </c>
      <c r="N16" s="61">
        <f>M7</f>
        <v>18</v>
      </c>
      <c r="O16" s="62">
        <v>0.12</v>
      </c>
      <c r="P16" s="61">
        <f t="shared" si="5"/>
        <v>0</v>
      </c>
      <c r="Q16" s="68" t="s">
        <v>152</v>
      </c>
    </row>
    <row r="17" spans="1:17" ht="15.75" thickBot="1" x14ac:dyDescent="0.3">
      <c r="B17" s="53"/>
      <c r="C17" s="53"/>
      <c r="D17" s="53"/>
      <c r="E17" s="53"/>
      <c r="F17" s="53"/>
      <c r="K17" s="69">
        <f>K7</f>
        <v>0</v>
      </c>
      <c r="L17" s="70" t="str">
        <f>J7</f>
        <v>JR 1/3</v>
      </c>
      <c r="M17" s="70" t="s">
        <v>151</v>
      </c>
      <c r="N17" s="71">
        <f>Q7</f>
        <v>0</v>
      </c>
      <c r="O17" s="72">
        <v>0.21</v>
      </c>
      <c r="P17" s="71">
        <f t="shared" si="5"/>
        <v>0</v>
      </c>
      <c r="Q17" s="73" t="s">
        <v>153</v>
      </c>
    </row>
    <row r="18" spans="1:17" x14ac:dyDescent="0.25">
      <c r="A18" s="53"/>
      <c r="B18" s="53"/>
      <c r="C18" s="53"/>
      <c r="D18" s="53"/>
      <c r="F18" s="53"/>
      <c r="H18" s="53"/>
    </row>
    <row r="19" spans="1:17" x14ac:dyDescent="0.25">
      <c r="A19" s="37" t="str">
        <f>'kindermenu''s'!B17</f>
        <v>Aperitief: 1 fruitsapje of 1 frisdrankje met chips</v>
      </c>
    </row>
    <row r="21" spans="1:17" x14ac:dyDescent="0.25">
      <c r="A21" s="37" t="str">
        <f>'kindermenu''s'!B19</f>
        <v>De kinderen nemen dezelfde hapjes als de ouders.</v>
      </c>
      <c r="K21" s="36" t="s">
        <v>145</v>
      </c>
    </row>
    <row r="23" spans="1:17" x14ac:dyDescent="0.25">
      <c r="A23" s="37" t="str">
        <f>'kindermenu''s'!B21</f>
        <v>Soepje (idem volwassenen of een andere soepje beschikbaar op die dag)</v>
      </c>
    </row>
    <row r="25" spans="1:17" x14ac:dyDescent="0.25">
      <c r="A25" s="37" t="str">
        <f>'kindermenu''s'!B23</f>
        <v>Gebakken kippenbout</v>
      </c>
    </row>
    <row r="26" spans="1:17" x14ac:dyDescent="0.25">
      <c r="A26" s="37" t="str">
        <f>'kindermenu''s'!B24</f>
        <v>Bij de hoofdschotel is één frisdrankje en indien gewenst appelmoes inbegrepen.</v>
      </c>
    </row>
    <row r="28" spans="1:17" x14ac:dyDescent="0.25">
      <c r="A28" s="37" t="str">
        <f>'kindermenu''s'!B26</f>
        <v xml:space="preserve">frietjes </v>
      </c>
    </row>
    <row r="30" spans="1:17" x14ac:dyDescent="0.25">
      <c r="A30" s="37" t="str">
        <f>IF('kindermenu''s'!B33&lt;&gt;"",'kindermenu''s'!B33,'kindermenu''s'!B28)</f>
        <v>Als dessert voorzien wij een cornet</v>
      </c>
    </row>
    <row r="32" spans="1:17" ht="15" customHeight="1" x14ac:dyDescent="0.25">
      <c r="A32" s="80" t="str">
        <f>'kindermenu''s'!B30</f>
        <v>Kies voor drank na de maaltijd dezelfde regeling als de volwassenen.</v>
      </c>
      <c r="B32" s="80"/>
      <c r="C32" s="80"/>
      <c r="D32" s="80"/>
      <c r="E32" s="80"/>
      <c r="F32" s="80"/>
      <c r="G32" s="80"/>
      <c r="H32" s="80"/>
    </row>
    <row r="33" spans="1:9" x14ac:dyDescent="0.25">
      <c r="A33" s="80"/>
      <c r="B33" s="80"/>
      <c r="C33" s="80"/>
      <c r="D33" s="80"/>
      <c r="E33" s="80"/>
      <c r="F33" s="80"/>
      <c r="G33" s="80"/>
      <c r="H33" s="80"/>
    </row>
    <row r="38" spans="1:9" x14ac:dyDescent="0.25">
      <c r="A38" s="53"/>
      <c r="B38" s="53"/>
      <c r="C38" s="53"/>
      <c r="D38" s="53"/>
      <c r="E38" s="53"/>
      <c r="F38" s="53"/>
    </row>
    <row r="39" spans="1:9" x14ac:dyDescent="0.25">
      <c r="A39" s="53"/>
      <c r="B39" s="53"/>
      <c r="C39" s="53"/>
      <c r="D39" s="53"/>
      <c r="E39" s="53"/>
      <c r="F39" s="53"/>
    </row>
    <row r="40" spans="1:9" x14ac:dyDescent="0.25">
      <c r="C40" s="38"/>
      <c r="D40" s="44"/>
    </row>
    <row r="41" spans="1:9" x14ac:dyDescent="0.25">
      <c r="C41" s="38"/>
      <c r="D41" s="44"/>
    </row>
    <row r="42" spans="1:9" x14ac:dyDescent="0.25">
      <c r="B42" s="53"/>
      <c r="C42" s="38"/>
      <c r="D42" s="44"/>
    </row>
    <row r="43" spans="1:9" x14ac:dyDescent="0.25">
      <c r="A43" s="53" t="s">
        <v>114</v>
      </c>
      <c r="I43" s="48">
        <f>C7-9</f>
        <v>-9</v>
      </c>
    </row>
    <row r="44" spans="1:9" x14ac:dyDescent="0.25">
      <c r="C44" s="38"/>
      <c r="D44" s="44"/>
      <c r="F44" s="53"/>
    </row>
    <row r="45" spans="1:9" x14ac:dyDescent="0.25">
      <c r="A45" s="81" t="s">
        <v>115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1"/>
      <c r="B46" s="81"/>
      <c r="C46" s="81"/>
      <c r="D46" s="81"/>
      <c r="E46" s="81"/>
      <c r="F46" s="81"/>
      <c r="G46" s="81"/>
      <c r="H46" s="81"/>
      <c r="I46" s="81"/>
    </row>
    <row r="47" spans="1:9" x14ac:dyDescent="0.25">
      <c r="A47" s="55" t="s">
        <v>116</v>
      </c>
    </row>
    <row r="48" spans="1:9" x14ac:dyDescent="0.25">
      <c r="A48" s="55" t="s">
        <v>117</v>
      </c>
      <c r="H48" s="56" t="s">
        <v>127</v>
      </c>
      <c r="I48" s="57" t="str">
        <f>'kindermenu''s'!K26</f>
        <v>ja</v>
      </c>
    </row>
    <row r="49" spans="1:8" x14ac:dyDescent="0.25">
      <c r="A49" s="55" t="s">
        <v>118</v>
      </c>
    </row>
    <row r="50" spans="1:8" x14ac:dyDescent="0.25">
      <c r="C50" s="53" t="s">
        <v>119</v>
      </c>
      <c r="H50" s="53" t="s">
        <v>120</v>
      </c>
    </row>
  </sheetData>
  <sheetProtection algorithmName="SHA-512" hashValue="ClHeVUMjFO53dkBGISGn/MAUXlTYq2btTZjaRgHpjHnh+TC+qfWLNNVqx7vofRjy9iwC+x2bitcx97icaNOyBg==" saltValue="jKWfnfBvZlULsqpWLQ4rfw==" spinCount="100000" sheet="1" objects="1" scenarios="1" selectLockedCells="1"/>
  <mergeCells count="4">
    <mergeCell ref="A32:H33"/>
    <mergeCell ref="A45:I46"/>
    <mergeCell ref="Q3:Q4"/>
    <mergeCell ref="K12:M12"/>
  </mergeCells>
  <conditionalFormatting sqref="I48">
    <cfRule type="cellIs" dxfId="0" priority="1" operator="equal">
      <formula>"nee"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Druk_voorstel_af">
                <anchor moveWithCells="1" sizeWithCells="1">
                  <from>
                    <xdr:col>7</xdr:col>
                    <xdr:colOff>495300</xdr:colOff>
                    <xdr:row>1</xdr:row>
                    <xdr:rowOff>85725</xdr:rowOff>
                  </from>
                  <to>
                    <xdr:col>9</xdr:col>
                    <xdr:colOff>190500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activeer">
                <anchor moveWithCells="1" sizeWithCells="1">
                  <from>
                    <xdr:col>18</xdr:col>
                    <xdr:colOff>219075</xdr:colOff>
                    <xdr:row>1</xdr:row>
                    <xdr:rowOff>38100</xdr:rowOff>
                  </from>
                  <to>
                    <xdr:col>19</xdr:col>
                    <xdr:colOff>285750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desactiveer">
                <anchor moveWithCells="1" sizeWithCells="1">
                  <from>
                    <xdr:col>18</xdr:col>
                    <xdr:colOff>247650</xdr:colOff>
                    <xdr:row>3</xdr:row>
                    <xdr:rowOff>152400</xdr:rowOff>
                  </from>
                  <to>
                    <xdr:col>19</xdr:col>
                    <xdr:colOff>314325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Pict="0" macro="[0]!Blad4.BAH">
                <anchor moveWithCells="1" sizeWithCells="1">
                  <from>
                    <xdr:col>18</xdr:col>
                    <xdr:colOff>266700</xdr:colOff>
                    <xdr:row>5</xdr:row>
                    <xdr:rowOff>152400</xdr:rowOff>
                  </from>
                  <to>
                    <xdr:col>19</xdr:col>
                    <xdr:colOff>304800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Pict="0" macro="[0]!Druk_voorstel_1_af">
                <anchor moveWithCells="1" sizeWithCells="1">
                  <from>
                    <xdr:col>18</xdr:col>
                    <xdr:colOff>285750</xdr:colOff>
                    <xdr:row>7</xdr:row>
                    <xdr:rowOff>95250</xdr:rowOff>
                  </from>
                  <to>
                    <xdr:col>19</xdr:col>
                    <xdr:colOff>342900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Button 6">
              <controlPr defaultSize="0" print="0" autoFill="0" autoPict="0" macro="[0]!Druk_voorstel_2_af">
                <anchor moveWithCells="1" sizeWithCells="1">
                  <from>
                    <xdr:col>18</xdr:col>
                    <xdr:colOff>295275</xdr:colOff>
                    <xdr:row>9</xdr:row>
                    <xdr:rowOff>76200</xdr:rowOff>
                  </from>
                  <to>
                    <xdr:col>19</xdr:col>
                    <xdr:colOff>304800</xdr:colOff>
                    <xdr:row>10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kindermenu's</vt:lpstr>
      <vt:lpstr>matrixen</vt:lpstr>
      <vt:lpstr>Algemene verkoopsvoorwaarden</vt:lpstr>
      <vt:lpstr>Reservatievoorstel</vt:lpstr>
      <vt:lpstr>'Algemene verkoopsvoorwaarden'!Afdrukbereik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2021-06-26T09:55:09Z</dcterms:modified>
</cp:coreProperties>
</file>